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larik\Documents\Jednotlivé akce\Akce Kanalizace Na Loukách II. etapa 2022\Soutěž - výběr zhotovitele\Výběrové řízení\"/>
    </mc:Choice>
  </mc:AlternateContent>
  <bookViews>
    <workbookView xWindow="-105" yWindow="-105" windowWidth="30934" windowHeight="16900" activeTab="4"/>
  </bookViews>
  <sheets>
    <sheet name="Krycí list" sheetId="7" r:id="rId1"/>
    <sheet name="Rekapitulace stavby" sheetId="1" r:id="rId2"/>
    <sheet name="01 - SO 01 Kanalizace gra..." sheetId="2" r:id="rId3"/>
    <sheet name="02 - SO 02 Kanalizace tla..." sheetId="3" r:id="rId4"/>
    <sheet name="03_1 - SO 03.1 Čerpací st..." sheetId="4" r:id="rId5"/>
    <sheet name="03_2 - SO 03.2 Čerpací st..." sheetId="5" r:id="rId6"/>
    <sheet name="04 - SO 04 Kanalizační př..." sheetId="6" r:id="rId7"/>
  </sheets>
  <definedNames>
    <definedName name="_xlnm._FilterDatabase" localSheetId="2" hidden="1">'01 - SO 01 Kanalizace gra...'!$C$128:$K$255</definedName>
    <definedName name="_xlnm._FilterDatabase" localSheetId="3" hidden="1">'02 - SO 02 Kanalizace tla...'!$C$125:$K$223</definedName>
    <definedName name="_xlnm._FilterDatabase" localSheetId="4" hidden="1">'03_1 - SO 03.1 Čerpací st...'!$C$130:$K$270</definedName>
    <definedName name="_xlnm._FilterDatabase" localSheetId="5" hidden="1">'03_2 - SO 03.2 Čerpací st...'!$C$123:$K$182</definedName>
    <definedName name="_xlnm._FilterDatabase" localSheetId="6" hidden="1">'04 - SO 04 Kanalizační př...'!$C$126:$K$215</definedName>
    <definedName name="_xlnm.Print_Titles" localSheetId="2">'01 - SO 01 Kanalizace gra...'!$128:$128</definedName>
    <definedName name="_xlnm.Print_Titles" localSheetId="3">'02 - SO 02 Kanalizace tla...'!$125:$125</definedName>
    <definedName name="_xlnm.Print_Titles" localSheetId="4">'03_1 - SO 03.1 Čerpací st...'!$130:$130</definedName>
    <definedName name="_xlnm.Print_Titles" localSheetId="5">'03_2 - SO 03.2 Čerpací st...'!$123:$123</definedName>
    <definedName name="_xlnm.Print_Titles" localSheetId="6">'04 - SO 04 Kanalizační př...'!$126:$126</definedName>
    <definedName name="_xlnm.Print_Titles" localSheetId="1">'Rekapitulace stavby'!$92:$92</definedName>
    <definedName name="_xlnm.Print_Area" localSheetId="2">'01 - SO 01 Kanalizace gra...'!$C$4:$J$76,'01 - SO 01 Kanalizace gra...'!$C$82:$J$110,'01 - SO 01 Kanalizace gra...'!$C$116:$J$255</definedName>
    <definedName name="_xlnm.Print_Area" localSheetId="3">'02 - SO 02 Kanalizace tla...'!$C$4:$J$76,'02 - SO 02 Kanalizace tla...'!$C$82:$J$107,'02 - SO 02 Kanalizace tla...'!$C$113:$J$223</definedName>
    <definedName name="_xlnm.Print_Area" localSheetId="4">'03_1 - SO 03.1 Čerpací st...'!$C$4:$J$76,'03_1 - SO 03.1 Čerpací st...'!$C$82:$J$112,'03_1 - SO 03.1 Čerpací st...'!$C$118:$J$270</definedName>
    <definedName name="_xlnm.Print_Area" localSheetId="5">'03_2 - SO 03.2 Čerpací st...'!$C$4:$J$76,'03_2 - SO 03.2 Čerpací st...'!$C$82:$J$105,'03_2 - SO 03.2 Čerpací st...'!$C$111:$J$182</definedName>
    <definedName name="_xlnm.Print_Area" localSheetId="6">'04 - SO 04 Kanalizační př...'!$C$4:$J$76,'04 - SO 04 Kanalizační př...'!$C$82:$J$108,'04 - SO 04 Kanalizační př...'!$C$114:$J$215</definedName>
    <definedName name="_xlnm.Print_Area" localSheetId="1">'Rekapitulace stavby'!$D$4:$AO$76,'Rekapitulace stavby'!$C$82:$AQ$100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215" i="6"/>
  <c r="BH215" i="6"/>
  <c r="BG215" i="6"/>
  <c r="BF215" i="6"/>
  <c r="T215" i="6"/>
  <c r="T214" i="6" s="1"/>
  <c r="R215" i="6"/>
  <c r="R214" i="6" s="1"/>
  <c r="P215" i="6"/>
  <c r="P214" i="6"/>
  <c r="BI213" i="6"/>
  <c r="BH213" i="6"/>
  <c r="BG213" i="6"/>
  <c r="BF213" i="6"/>
  <c r="T213" i="6"/>
  <c r="T212" i="6"/>
  <c r="T211" i="6"/>
  <c r="R213" i="6"/>
  <c r="R212" i="6"/>
  <c r="R211" i="6" s="1"/>
  <c r="P213" i="6"/>
  <c r="P212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T165" i="6" s="1"/>
  <c r="R166" i="6"/>
  <c r="R165" i="6" s="1"/>
  <c r="P166" i="6"/>
  <c r="P165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J124" i="6"/>
  <c r="J123" i="6"/>
  <c r="F123" i="6"/>
  <c r="F121" i="6"/>
  <c r="E119" i="6"/>
  <c r="J92" i="6"/>
  <c r="J91" i="6"/>
  <c r="F91" i="6"/>
  <c r="F89" i="6"/>
  <c r="E87" i="6"/>
  <c r="J18" i="6"/>
  <c r="E18" i="6"/>
  <c r="F92" i="6" s="1"/>
  <c r="J17" i="6"/>
  <c r="J12" i="6"/>
  <c r="J121" i="6" s="1"/>
  <c r="E7" i="6"/>
  <c r="E85" i="6" s="1"/>
  <c r="J37" i="5"/>
  <c r="J36" i="5"/>
  <c r="AY98" i="1"/>
  <c r="J35" i="5"/>
  <c r="AX98" i="1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J121" i="5"/>
  <c r="J120" i="5"/>
  <c r="F120" i="5"/>
  <c r="F118" i="5"/>
  <c r="E116" i="5"/>
  <c r="J92" i="5"/>
  <c r="J91" i="5"/>
  <c r="F91" i="5"/>
  <c r="F89" i="5"/>
  <c r="E87" i="5"/>
  <c r="J18" i="5"/>
  <c r="E18" i="5"/>
  <c r="F92" i="5" s="1"/>
  <c r="J17" i="5"/>
  <c r="J12" i="5"/>
  <c r="J118" i="5"/>
  <c r="E7" i="5"/>
  <c r="E85" i="5"/>
  <c r="J37" i="4"/>
  <c r="J36" i="4"/>
  <c r="AY97" i="1" s="1"/>
  <c r="J35" i="4"/>
  <c r="AX97" i="1" s="1"/>
  <c r="BI265" i="4"/>
  <c r="BH265" i="4"/>
  <c r="BG265" i="4"/>
  <c r="BF265" i="4"/>
  <c r="T265" i="4"/>
  <c r="T264" i="4" s="1"/>
  <c r="R265" i="4"/>
  <c r="R264" i="4" s="1"/>
  <c r="P265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T238" i="4" s="1"/>
  <c r="R239" i="4"/>
  <c r="R238" i="4" s="1"/>
  <c r="P239" i="4"/>
  <c r="P238" i="4" s="1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T181" i="4"/>
  <c r="R182" i="4"/>
  <c r="R181" i="4" s="1"/>
  <c r="P182" i="4"/>
  <c r="P181" i="4" s="1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J128" i="4"/>
  <c r="J127" i="4"/>
  <c r="F127" i="4"/>
  <c r="F125" i="4"/>
  <c r="E123" i="4"/>
  <c r="J92" i="4"/>
  <c r="J91" i="4"/>
  <c r="F91" i="4"/>
  <c r="F89" i="4"/>
  <c r="E87" i="4"/>
  <c r="J18" i="4"/>
  <c r="E18" i="4"/>
  <c r="F128" i="4" s="1"/>
  <c r="J17" i="4"/>
  <c r="J12" i="4"/>
  <c r="J89" i="4" s="1"/>
  <c r="E7" i="4"/>
  <c r="E121" i="4" s="1"/>
  <c r="J37" i="3"/>
  <c r="J36" i="3"/>
  <c r="AY96" i="1"/>
  <c r="J35" i="3"/>
  <c r="AX96" i="1"/>
  <c r="BI223" i="3"/>
  <c r="BH223" i="3"/>
  <c r="BG223" i="3"/>
  <c r="BF223" i="3"/>
  <c r="T223" i="3"/>
  <c r="T222" i="3"/>
  <c r="R223" i="3"/>
  <c r="R222" i="3" s="1"/>
  <c r="P223" i="3"/>
  <c r="P222" i="3"/>
  <c r="BI221" i="3"/>
  <c r="BH221" i="3"/>
  <c r="BG221" i="3"/>
  <c r="BF221" i="3"/>
  <c r="T221" i="3"/>
  <c r="T220" i="3"/>
  <c r="R221" i="3"/>
  <c r="R220" i="3"/>
  <c r="P221" i="3"/>
  <c r="P220" i="3" s="1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T175" i="3"/>
  <c r="R176" i="3"/>
  <c r="R175" i="3"/>
  <c r="P176" i="3"/>
  <c r="P175" i="3" s="1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92" i="3"/>
  <c r="J17" i="3"/>
  <c r="J12" i="3"/>
  <c r="J120" i="3" s="1"/>
  <c r="E7" i="3"/>
  <c r="E85" i="3" s="1"/>
  <c r="J37" i="2"/>
  <c r="J36" i="2"/>
  <c r="AY95" i="1"/>
  <c r="J35" i="2"/>
  <c r="AX95" i="1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T251" i="2"/>
  <c r="T250" i="2" s="1"/>
  <c r="R252" i="2"/>
  <c r="R251" i="2" s="1"/>
  <c r="R250" i="2" s="1"/>
  <c r="P252" i="2"/>
  <c r="P251" i="2"/>
  <c r="P250" i="2" s="1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T202" i="2" s="1"/>
  <c r="R203" i="2"/>
  <c r="R202" i="2"/>
  <c r="P203" i="2"/>
  <c r="P202" i="2" s="1"/>
  <c r="BI201" i="2"/>
  <c r="BH201" i="2"/>
  <c r="BG201" i="2"/>
  <c r="BF201" i="2"/>
  <c r="T201" i="2"/>
  <c r="T200" i="2"/>
  <c r="R201" i="2"/>
  <c r="R200" i="2" s="1"/>
  <c r="P201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92" i="2"/>
  <c r="J17" i="2"/>
  <c r="J12" i="2"/>
  <c r="J123" i="2"/>
  <c r="E7" i="2"/>
  <c r="E119" i="2"/>
  <c r="L90" i="1"/>
  <c r="AM90" i="1"/>
  <c r="AM89" i="1"/>
  <c r="L89" i="1"/>
  <c r="AM87" i="1"/>
  <c r="L87" i="1"/>
  <c r="L85" i="1"/>
  <c r="L84" i="1"/>
  <c r="BK215" i="6"/>
  <c r="J215" i="6"/>
  <c r="BK213" i="6"/>
  <c r="BK210" i="6"/>
  <c r="BK209" i="6"/>
  <c r="J209" i="6"/>
  <c r="BK207" i="6"/>
  <c r="J207" i="6"/>
  <c r="J206" i="6"/>
  <c r="J204" i="6"/>
  <c r="BK203" i="6"/>
  <c r="BK198" i="6"/>
  <c r="J195" i="6"/>
  <c r="J193" i="6"/>
  <c r="BK187" i="6"/>
  <c r="J186" i="6"/>
  <c r="J185" i="6"/>
  <c r="J183" i="6"/>
  <c r="J181" i="6"/>
  <c r="J175" i="6"/>
  <c r="BK173" i="6"/>
  <c r="J171" i="6"/>
  <c r="BK164" i="6"/>
  <c r="J155" i="6"/>
  <c r="J152" i="6"/>
  <c r="BK150" i="6"/>
  <c r="BK148" i="6"/>
  <c r="J136" i="6"/>
  <c r="BK135" i="6"/>
  <c r="BK133" i="6"/>
  <c r="J181" i="5"/>
  <c r="J178" i="5"/>
  <c r="J175" i="5"/>
  <c r="BK174" i="5"/>
  <c r="BK171" i="5"/>
  <c r="BK165" i="5"/>
  <c r="J163" i="5"/>
  <c r="BK158" i="5"/>
  <c r="BK157" i="5"/>
  <c r="BK153" i="5"/>
  <c r="BK150" i="5"/>
  <c r="J147" i="5"/>
  <c r="BK143" i="5"/>
  <c r="J142" i="5"/>
  <c r="BK141" i="5"/>
  <c r="J138" i="5"/>
  <c r="J128" i="5"/>
  <c r="J261" i="4"/>
  <c r="J256" i="4"/>
  <c r="J255" i="4"/>
  <c r="J249" i="4"/>
  <c r="J247" i="4"/>
  <c r="J239" i="4"/>
  <c r="J221" i="4"/>
  <c r="BK204" i="4"/>
  <c r="BK197" i="4"/>
  <c r="BK196" i="4"/>
  <c r="J192" i="4"/>
  <c r="J185" i="4"/>
  <c r="J182" i="4"/>
  <c r="J179" i="4"/>
  <c r="BK177" i="4"/>
  <c r="BK176" i="4"/>
  <c r="J174" i="4"/>
  <c r="J171" i="4"/>
  <c r="BK168" i="4"/>
  <c r="J164" i="4"/>
  <c r="J147" i="4"/>
  <c r="BK140" i="4"/>
  <c r="BK221" i="3"/>
  <c r="J215" i="3"/>
  <c r="BK213" i="3"/>
  <c r="J209" i="3"/>
  <c r="BK203" i="3"/>
  <c r="BK200" i="3"/>
  <c r="BK198" i="3"/>
  <c r="J195" i="3"/>
  <c r="J194" i="3"/>
  <c r="J186" i="3"/>
  <c r="J185" i="3"/>
  <c r="BK179" i="3"/>
  <c r="J160" i="3"/>
  <c r="BK157" i="3"/>
  <c r="BK155" i="3"/>
  <c r="BK152" i="3"/>
  <c r="J151" i="3"/>
  <c r="J143" i="3"/>
  <c r="BK133" i="3"/>
  <c r="BK130" i="3"/>
  <c r="BK255" i="2"/>
  <c r="BK254" i="2"/>
  <c r="J249" i="2"/>
  <c r="J239" i="2"/>
  <c r="BK235" i="2"/>
  <c r="BK234" i="2"/>
  <c r="J232" i="2"/>
  <c r="BK231" i="2"/>
  <c r="J230" i="2"/>
  <c r="J222" i="2"/>
  <c r="J221" i="2"/>
  <c r="J217" i="2"/>
  <c r="BK215" i="2"/>
  <c r="J210" i="2"/>
  <c r="J201" i="2"/>
  <c r="BK197" i="2"/>
  <c r="BK178" i="2"/>
  <c r="BK177" i="2"/>
  <c r="BK172" i="2"/>
  <c r="BK171" i="2"/>
  <c r="J140" i="2"/>
  <c r="AS94" i="1"/>
  <c r="BK206" i="6"/>
  <c r="BK204" i="6"/>
  <c r="J203" i="6"/>
  <c r="J198" i="6"/>
  <c r="BK196" i="6"/>
  <c r="J196" i="6"/>
  <c r="BK195" i="6"/>
  <c r="BK193" i="6"/>
  <c r="J192" i="6"/>
  <c r="BK185" i="6"/>
  <c r="BK184" i="6"/>
  <c r="BK181" i="6"/>
  <c r="BK179" i="6"/>
  <c r="BK177" i="6"/>
  <c r="BK175" i="6"/>
  <c r="J166" i="6"/>
  <c r="J153" i="6"/>
  <c r="J148" i="6"/>
  <c r="J137" i="6"/>
  <c r="J135" i="6"/>
  <c r="J179" i="5"/>
  <c r="BK177" i="5"/>
  <c r="J170" i="5"/>
  <c r="BK169" i="5"/>
  <c r="BK161" i="5"/>
  <c r="J154" i="5"/>
  <c r="J152" i="5"/>
  <c r="BK146" i="5"/>
  <c r="BK144" i="5"/>
  <c r="BK142" i="5"/>
  <c r="J137" i="5"/>
  <c r="J135" i="5"/>
  <c r="BK132" i="5"/>
  <c r="J257" i="4"/>
  <c r="J252" i="4"/>
  <c r="BK250" i="4"/>
  <c r="J248" i="4"/>
  <c r="J232" i="4"/>
  <c r="BK229" i="4"/>
  <c r="J225" i="4"/>
  <c r="BK215" i="4"/>
  <c r="J212" i="4"/>
  <c r="BK200" i="4"/>
  <c r="J196" i="4"/>
  <c r="BK189" i="4"/>
  <c r="BK185" i="4"/>
  <c r="BK182" i="4"/>
  <c r="J172" i="4"/>
  <c r="BK170" i="4"/>
  <c r="J168" i="4"/>
  <c r="BK166" i="4"/>
  <c r="BK164" i="4"/>
  <c r="BK160" i="4"/>
  <c r="BK147" i="4"/>
  <c r="J144" i="4"/>
  <c r="BK142" i="4"/>
  <c r="J135" i="4"/>
  <c r="J223" i="3"/>
  <c r="J219" i="3"/>
  <c r="J213" i="3"/>
  <c r="J212" i="3"/>
  <c r="J206" i="3"/>
  <c r="BK201" i="3"/>
  <c r="J198" i="3"/>
  <c r="BK192" i="3"/>
  <c r="BK191" i="3"/>
  <c r="BK184" i="3"/>
  <c r="J179" i="3"/>
  <c r="J174" i="3"/>
  <c r="BK154" i="3"/>
  <c r="BK252" i="2"/>
  <c r="BK249" i="2"/>
  <c r="J248" i="2"/>
  <c r="J245" i="2"/>
  <c r="J237" i="2"/>
  <c r="J234" i="2"/>
  <c r="BK229" i="2"/>
  <c r="BK222" i="2"/>
  <c r="J215" i="2"/>
  <c r="J209" i="2"/>
  <c r="BK208" i="2"/>
  <c r="J207" i="2"/>
  <c r="BK203" i="2"/>
  <c r="BK201" i="2"/>
  <c r="BK199" i="2"/>
  <c r="J182" i="2"/>
  <c r="J177" i="2"/>
  <c r="J146" i="2"/>
  <c r="BK142" i="2"/>
  <c r="BK140" i="2"/>
  <c r="BK139" i="2"/>
  <c r="BK138" i="2"/>
  <c r="J136" i="2"/>
  <c r="BK192" i="6"/>
  <c r="J187" i="6"/>
  <c r="BK186" i="6"/>
  <c r="J184" i="6"/>
  <c r="J179" i="6"/>
  <c r="BK178" i="6"/>
  <c r="BK169" i="6"/>
  <c r="BK162" i="6"/>
  <c r="J160" i="6"/>
  <c r="BK157" i="6"/>
  <c r="BK155" i="6"/>
  <c r="BK153" i="6"/>
  <c r="BK147" i="6"/>
  <c r="J145" i="6"/>
  <c r="BK144" i="6"/>
  <c r="J139" i="6"/>
  <c r="BK137" i="6"/>
  <c r="J131" i="6"/>
  <c r="J130" i="6"/>
  <c r="J177" i="5"/>
  <c r="J173" i="5"/>
  <c r="J158" i="5"/>
  <c r="J157" i="5"/>
  <c r="J155" i="5"/>
  <c r="BK154" i="5"/>
  <c r="BK147" i="5"/>
  <c r="J145" i="5"/>
  <c r="J144" i="5"/>
  <c r="BK139" i="5"/>
  <c r="BK135" i="5"/>
  <c r="J134" i="5"/>
  <c r="BK128" i="5"/>
  <c r="J265" i="4"/>
  <c r="BK263" i="4"/>
  <c r="BK262" i="4"/>
  <c r="BK261" i="4"/>
  <c r="BK260" i="4"/>
  <c r="BK257" i="4"/>
  <c r="BK255" i="4"/>
  <c r="BK253" i="4"/>
  <c r="J250" i="4"/>
  <c r="J236" i="4"/>
  <c r="BK222" i="4"/>
  <c r="BK219" i="4"/>
  <c r="J216" i="4"/>
  <c r="J213" i="4"/>
  <c r="BK202" i="4"/>
  <c r="J199" i="4"/>
  <c r="J197" i="4"/>
  <c r="BK195" i="4"/>
  <c r="BK194" i="4"/>
  <c r="J189" i="4"/>
  <c r="J187" i="4"/>
  <c r="J178" i="4"/>
  <c r="J176" i="4"/>
  <c r="BK175" i="4"/>
  <c r="J173" i="4"/>
  <c r="J170" i="4"/>
  <c r="J167" i="4"/>
  <c r="J166" i="4"/>
  <c r="J165" i="4"/>
  <c r="J163" i="4"/>
  <c r="J142" i="4"/>
  <c r="BK136" i="4"/>
  <c r="J134" i="4"/>
  <c r="J216" i="3"/>
  <c r="BK208" i="3"/>
  <c r="J203" i="3"/>
  <c r="J202" i="3"/>
  <c r="BK199" i="3"/>
  <c r="BK195" i="3"/>
  <c r="J183" i="3"/>
  <c r="BK176" i="3"/>
  <c r="J168" i="3"/>
  <c r="J166" i="3"/>
  <c r="BK159" i="3"/>
  <c r="J148" i="3"/>
  <c r="J145" i="3"/>
  <c r="BK136" i="3"/>
  <c r="BK129" i="3"/>
  <c r="BK246" i="2"/>
  <c r="BK245" i="2"/>
  <c r="BK239" i="2"/>
  <c r="BK233" i="2"/>
  <c r="J191" i="2"/>
  <c r="J186" i="2"/>
  <c r="BK182" i="2"/>
  <c r="J172" i="2"/>
  <c r="J163" i="2"/>
  <c r="BK151" i="2"/>
  <c r="J148" i="2"/>
  <c r="BK144" i="2"/>
  <c r="J138" i="2"/>
  <c r="BK136" i="2"/>
  <c r="J133" i="2"/>
  <c r="J132" i="2"/>
  <c r="J213" i="6"/>
  <c r="J210" i="6"/>
  <c r="BK183" i="6"/>
  <c r="J178" i="6"/>
  <c r="J177" i="6"/>
  <c r="BK172" i="6"/>
  <c r="BK171" i="6"/>
  <c r="J169" i="6"/>
  <c r="BK166" i="6"/>
  <c r="J162" i="6"/>
  <c r="BK160" i="6"/>
  <c r="J159" i="6"/>
  <c r="J157" i="6"/>
  <c r="BK152" i="6"/>
  <c r="J150" i="6"/>
  <c r="BK145" i="6"/>
  <c r="BK141" i="6"/>
  <c r="BK139" i="6"/>
  <c r="BK136" i="6"/>
  <c r="J134" i="6"/>
  <c r="J133" i="6"/>
  <c r="BK130" i="6"/>
  <c r="BK182" i="5"/>
  <c r="BK181" i="5"/>
  <c r="BK179" i="5"/>
  <c r="BK167" i="5"/>
  <c r="BK163" i="5"/>
  <c r="J160" i="5"/>
  <c r="BK155" i="5"/>
  <c r="BK152" i="5"/>
  <c r="BK145" i="5"/>
  <c r="BK134" i="5"/>
  <c r="J132" i="5"/>
  <c r="J131" i="5"/>
  <c r="BK130" i="5"/>
  <c r="BK258" i="4"/>
  <c r="BK256" i="4"/>
  <c r="J253" i="4"/>
  <c r="J251" i="4"/>
  <c r="BK248" i="4"/>
  <c r="BK247" i="4"/>
  <c r="BK236" i="4"/>
  <c r="BK232" i="4"/>
  <c r="BK225" i="4"/>
  <c r="J222" i="4"/>
  <c r="BK221" i="4"/>
  <c r="J218" i="4"/>
  <c r="BK213" i="4"/>
  <c r="BK212" i="4"/>
  <c r="J210" i="4"/>
  <c r="J200" i="4"/>
  <c r="J195" i="4"/>
  <c r="BK192" i="4"/>
  <c r="BK187" i="4"/>
  <c r="J180" i="4"/>
  <c r="BK179" i="4"/>
  <c r="BK174" i="4"/>
  <c r="J169" i="4"/>
  <c r="BK165" i="4"/>
  <c r="BK163" i="4"/>
  <c r="J160" i="4"/>
  <c r="J159" i="4"/>
  <c r="J156" i="4"/>
  <c r="BK152" i="4"/>
  <c r="BK146" i="4"/>
  <c r="BK134" i="4"/>
  <c r="J204" i="3"/>
  <c r="J200" i="3"/>
  <c r="J196" i="3"/>
  <c r="BK194" i="3"/>
  <c r="J192" i="3"/>
  <c r="BK181" i="3"/>
  <c r="BK172" i="3"/>
  <c r="BK170" i="3"/>
  <c r="BK164" i="3"/>
  <c r="J157" i="3"/>
  <c r="J154" i="3"/>
  <c r="BK151" i="3"/>
  <c r="BK143" i="3"/>
  <c r="J140" i="3"/>
  <c r="BK138" i="3"/>
  <c r="J133" i="3"/>
  <c r="J173" i="6"/>
  <c r="J172" i="6"/>
  <c r="J164" i="6"/>
  <c r="BK159" i="6"/>
  <c r="J147" i="6"/>
  <c r="J144" i="6"/>
  <c r="J141" i="6"/>
  <c r="BK134" i="6"/>
  <c r="BK131" i="6"/>
  <c r="J182" i="5"/>
  <c r="BK178" i="5"/>
  <c r="BK175" i="5"/>
  <c r="J174" i="5"/>
  <c r="BK173" i="5"/>
  <c r="J171" i="5"/>
  <c r="J167" i="5"/>
  <c r="BK160" i="5"/>
  <c r="J151" i="5"/>
  <c r="J146" i="5"/>
  <c r="J143" i="5"/>
  <c r="J141" i="5"/>
  <c r="BK140" i="5"/>
  <c r="BK138" i="5"/>
  <c r="BK131" i="5"/>
  <c r="J130" i="5"/>
  <c r="BK127" i="5"/>
  <c r="BK265" i="4"/>
  <c r="J262" i="4"/>
  <c r="J260" i="4"/>
  <c r="J258" i="4"/>
  <c r="BK251" i="4"/>
  <c r="BK249" i="4"/>
  <c r="J241" i="4"/>
  <c r="J237" i="4"/>
  <c r="BK235" i="4"/>
  <c r="J231" i="4"/>
  <c r="J219" i="4"/>
  <c r="BK218" i="4"/>
  <c r="BK216" i="4"/>
  <c r="J215" i="4"/>
  <c r="J204" i="4"/>
  <c r="J194" i="4"/>
  <c r="BK180" i="4"/>
  <c r="BK178" i="4"/>
  <c r="BK171" i="4"/>
  <c r="BK169" i="4"/>
  <c r="BK159" i="4"/>
  <c r="J152" i="4"/>
  <c r="J146" i="4"/>
  <c r="J140" i="4"/>
  <c r="BK135" i="4"/>
  <c r="BK223" i="3"/>
  <c r="J221" i="3"/>
  <c r="BK219" i="3"/>
  <c r="J218" i="3"/>
  <c r="BK216" i="3"/>
  <c r="BK210" i="3"/>
  <c r="J208" i="3"/>
  <c r="BK205" i="3"/>
  <c r="J199" i="3"/>
  <c r="J191" i="3"/>
  <c r="BK186" i="3"/>
  <c r="BK185" i="3"/>
  <c r="J184" i="3"/>
  <c r="J181" i="3"/>
  <c r="BK168" i="3"/>
  <c r="BK166" i="3"/>
  <c r="J164" i="3"/>
  <c r="BK160" i="3"/>
  <c r="J152" i="3"/>
  <c r="BK148" i="3"/>
  <c r="J138" i="3"/>
  <c r="J136" i="3"/>
  <c r="J130" i="3"/>
  <c r="J129" i="3"/>
  <c r="J252" i="2"/>
  <c r="BK248" i="2"/>
  <c r="J246" i="2"/>
  <c r="BK243" i="2"/>
  <c r="BK242" i="2"/>
  <c r="J231" i="2"/>
  <c r="J228" i="2"/>
  <c r="BK227" i="2"/>
  <c r="BK226" i="2"/>
  <c r="J225" i="2"/>
  <c r="J223" i="2"/>
  <c r="J219" i="2"/>
  <c r="J216" i="2"/>
  <c r="BK213" i="2"/>
  <c r="BK211" i="2"/>
  <c r="BK210" i="2"/>
  <c r="BK209" i="2"/>
  <c r="J208" i="2"/>
  <c r="J205" i="2"/>
  <c r="J203" i="2"/>
  <c r="J199" i="2"/>
  <c r="BK195" i="2"/>
  <c r="BK193" i="2"/>
  <c r="BK191" i="2"/>
  <c r="BK186" i="2"/>
  <c r="J175" i="2"/>
  <c r="BK162" i="2"/>
  <c r="J151" i="2"/>
  <c r="BK148" i="2"/>
  <c r="J144" i="2"/>
  <c r="J139" i="2"/>
  <c r="J137" i="2"/>
  <c r="BK133" i="2"/>
  <c r="BK132" i="2"/>
  <c r="BK170" i="5"/>
  <c r="J169" i="5"/>
  <c r="J165" i="5"/>
  <c r="J161" i="5"/>
  <c r="J153" i="5"/>
  <c r="BK151" i="5"/>
  <c r="J150" i="5"/>
  <c r="J140" i="5"/>
  <c r="J139" i="5"/>
  <c r="BK137" i="5"/>
  <c r="J127" i="5"/>
  <c r="J263" i="4"/>
  <c r="BK252" i="4"/>
  <c r="BK241" i="4"/>
  <c r="BK239" i="4"/>
  <c r="BK237" i="4"/>
  <c r="J235" i="4"/>
  <c r="BK231" i="4"/>
  <c r="J229" i="4"/>
  <c r="BK210" i="4"/>
  <c r="J202" i="4"/>
  <c r="BK199" i="4"/>
  <c r="J177" i="4"/>
  <c r="J175" i="4"/>
  <c r="BK173" i="4"/>
  <c r="BK172" i="4"/>
  <c r="BK167" i="4"/>
  <c r="BK156" i="4"/>
  <c r="BK144" i="4"/>
  <c r="J136" i="4"/>
  <c r="BK218" i="3"/>
  <c r="BK215" i="3"/>
  <c r="BK212" i="3"/>
  <c r="J210" i="3"/>
  <c r="BK209" i="3"/>
  <c r="BK206" i="3"/>
  <c r="J205" i="3"/>
  <c r="BK204" i="3"/>
  <c r="BK202" i="3"/>
  <c r="J201" i="3"/>
  <c r="BK196" i="3"/>
  <c r="BK183" i="3"/>
  <c r="J176" i="3"/>
  <c r="BK174" i="3"/>
  <c r="J172" i="3"/>
  <c r="J170" i="3"/>
  <c r="J159" i="3"/>
  <c r="J155" i="3"/>
  <c r="BK145" i="3"/>
  <c r="BK140" i="3"/>
  <c r="J255" i="2"/>
  <c r="J254" i="2"/>
  <c r="J243" i="2"/>
  <c r="J242" i="2"/>
  <c r="BK237" i="2"/>
  <c r="J235" i="2"/>
  <c r="J233" i="2"/>
  <c r="BK232" i="2"/>
  <c r="BK230" i="2"/>
  <c r="J229" i="2"/>
  <c r="BK228" i="2"/>
  <c r="J227" i="2"/>
  <c r="J226" i="2"/>
  <c r="BK225" i="2"/>
  <c r="BK223" i="2"/>
  <c r="BK221" i="2"/>
  <c r="BK219" i="2"/>
  <c r="BK217" i="2"/>
  <c r="BK216" i="2"/>
  <c r="J213" i="2"/>
  <c r="J211" i="2"/>
  <c r="BK207" i="2"/>
  <c r="BK205" i="2"/>
  <c r="J197" i="2"/>
  <c r="J195" i="2"/>
  <c r="J193" i="2"/>
  <c r="J178" i="2"/>
  <c r="BK175" i="2"/>
  <c r="J171" i="2"/>
  <c r="BK163" i="2"/>
  <c r="J162" i="2"/>
  <c r="BK146" i="2"/>
  <c r="J142" i="2"/>
  <c r="BK137" i="2"/>
  <c r="P131" i="2" l="1"/>
  <c r="R204" i="2"/>
  <c r="R220" i="2"/>
  <c r="R244" i="2"/>
  <c r="R253" i="2"/>
  <c r="R128" i="3"/>
  <c r="R178" i="3"/>
  <c r="BK211" i="3"/>
  <c r="J211" i="3" s="1"/>
  <c r="J103" i="3" s="1"/>
  <c r="R214" i="3"/>
  <c r="BK162" i="4"/>
  <c r="J162" i="4" s="1"/>
  <c r="J99" i="4" s="1"/>
  <c r="T184" i="4"/>
  <c r="P198" i="4"/>
  <c r="BK214" i="4"/>
  <c r="J214" i="4"/>
  <c r="J105" i="4" s="1"/>
  <c r="R217" i="4"/>
  <c r="BK240" i="4"/>
  <c r="J240" i="4"/>
  <c r="J110" i="4" s="1"/>
  <c r="T126" i="5"/>
  <c r="T125" i="5" s="1"/>
  <c r="R159" i="5"/>
  <c r="T180" i="5"/>
  <c r="R131" i="2"/>
  <c r="P204" i="2"/>
  <c r="BK220" i="2"/>
  <c r="J220" i="2" s="1"/>
  <c r="J103" i="2" s="1"/>
  <c r="P241" i="2"/>
  <c r="P236" i="2"/>
  <c r="T244" i="2"/>
  <c r="P253" i="2"/>
  <c r="BK190" i="3"/>
  <c r="J190" i="3"/>
  <c r="J101" i="3" s="1"/>
  <c r="P214" i="3"/>
  <c r="R162" i="4"/>
  <c r="R133" i="4"/>
  <c r="T198" i="4"/>
  <c r="BK217" i="4"/>
  <c r="J217" i="4" s="1"/>
  <c r="J106" i="4" s="1"/>
  <c r="P224" i="4"/>
  <c r="R240" i="4"/>
  <c r="R223" i="4" s="1"/>
  <c r="P126" i="5"/>
  <c r="P125" i="5"/>
  <c r="P149" i="5"/>
  <c r="P159" i="5"/>
  <c r="T176" i="5"/>
  <c r="T131" i="2"/>
  <c r="P220" i="2"/>
  <c r="BK241" i="2"/>
  <c r="J241" i="2" s="1"/>
  <c r="J105" i="2" s="1"/>
  <c r="BK244" i="2"/>
  <c r="J244" i="2"/>
  <c r="J106" i="2" s="1"/>
  <c r="P128" i="3"/>
  <c r="P190" i="3"/>
  <c r="R211" i="3"/>
  <c r="R207" i="3" s="1"/>
  <c r="T162" i="4"/>
  <c r="T133" i="4" s="1"/>
  <c r="BK184" i="4"/>
  <c r="J184" i="4" s="1"/>
  <c r="J101" i="4" s="1"/>
  <c r="P191" i="4"/>
  <c r="T191" i="4"/>
  <c r="P214" i="4"/>
  <c r="P211" i="4"/>
  <c r="T217" i="4"/>
  <c r="T224" i="4"/>
  <c r="BK149" i="5"/>
  <c r="BK159" i="5"/>
  <c r="J159" i="5" s="1"/>
  <c r="J102" i="5" s="1"/>
  <c r="R176" i="5"/>
  <c r="BK131" i="2"/>
  <c r="T220" i="2"/>
  <c r="R241" i="2"/>
  <c r="R236" i="2" s="1"/>
  <c r="BK253" i="2"/>
  <c r="J253" i="2" s="1"/>
  <c r="J109" i="2" s="1"/>
  <c r="P178" i="3"/>
  <c r="T178" i="3"/>
  <c r="BK214" i="3"/>
  <c r="J214" i="3"/>
  <c r="J104" i="3" s="1"/>
  <c r="BK191" i="4"/>
  <c r="J191" i="4" s="1"/>
  <c r="J102" i="4" s="1"/>
  <c r="R191" i="4"/>
  <c r="R214" i="4"/>
  <c r="R211" i="4" s="1"/>
  <c r="BK224" i="4"/>
  <c r="J224" i="4" s="1"/>
  <c r="J108" i="4" s="1"/>
  <c r="T240" i="4"/>
  <c r="R126" i="5"/>
  <c r="R125" i="5" s="1"/>
  <c r="R149" i="5"/>
  <c r="T159" i="5"/>
  <c r="P180" i="5"/>
  <c r="T204" i="2"/>
  <c r="P212" i="2"/>
  <c r="T212" i="2"/>
  <c r="T241" i="2"/>
  <c r="T236" i="2" s="1"/>
  <c r="T253" i="2"/>
  <c r="BK128" i="3"/>
  <c r="J128" i="3"/>
  <c r="J98" i="3" s="1"/>
  <c r="BK178" i="3"/>
  <c r="J178" i="3" s="1"/>
  <c r="J100" i="3" s="1"/>
  <c r="T190" i="3"/>
  <c r="P211" i="3"/>
  <c r="P207" i="3" s="1"/>
  <c r="T211" i="3"/>
  <c r="T207" i="3" s="1"/>
  <c r="P162" i="4"/>
  <c r="P133" i="4" s="1"/>
  <c r="P132" i="4" s="1"/>
  <c r="R184" i="4"/>
  <c r="BK198" i="4"/>
  <c r="J198" i="4" s="1"/>
  <c r="J103" i="4" s="1"/>
  <c r="T214" i="4"/>
  <c r="T211" i="4"/>
  <c r="R224" i="4"/>
  <c r="BK156" i="5"/>
  <c r="J156" i="5"/>
  <c r="J101" i="5" s="1"/>
  <c r="R156" i="5"/>
  <c r="P176" i="5"/>
  <c r="BK180" i="5"/>
  <c r="J180" i="5" s="1"/>
  <c r="J104" i="5" s="1"/>
  <c r="BK204" i="2"/>
  <c r="J204" i="2"/>
  <c r="J101" i="2" s="1"/>
  <c r="BK212" i="2"/>
  <c r="J212" i="2" s="1"/>
  <c r="J102" i="2" s="1"/>
  <c r="R212" i="2"/>
  <c r="P244" i="2"/>
  <c r="T128" i="3"/>
  <c r="R190" i="3"/>
  <c r="T214" i="3"/>
  <c r="P184" i="4"/>
  <c r="R198" i="4"/>
  <c r="P217" i="4"/>
  <c r="P240" i="4"/>
  <c r="BK126" i="5"/>
  <c r="BK125" i="5" s="1"/>
  <c r="J125" i="5" s="1"/>
  <c r="J97" i="5" s="1"/>
  <c r="T149" i="5"/>
  <c r="P156" i="5"/>
  <c r="T156" i="5"/>
  <c r="BK176" i="5"/>
  <c r="J176" i="5"/>
  <c r="J103" i="5" s="1"/>
  <c r="R180" i="5"/>
  <c r="BK129" i="6"/>
  <c r="J129" i="6"/>
  <c r="J98" i="6" s="1"/>
  <c r="P129" i="6"/>
  <c r="R129" i="6"/>
  <c r="T129" i="6"/>
  <c r="BK168" i="6"/>
  <c r="J168" i="6"/>
  <c r="J100" i="6" s="1"/>
  <c r="P168" i="6"/>
  <c r="R168" i="6"/>
  <c r="T168" i="6"/>
  <c r="BK174" i="6"/>
  <c r="J174" i="6"/>
  <c r="J101" i="6" s="1"/>
  <c r="P174" i="6"/>
  <c r="R174" i="6"/>
  <c r="T174" i="6"/>
  <c r="BK202" i="6"/>
  <c r="J202" i="6"/>
  <c r="J103" i="6" s="1"/>
  <c r="P202" i="6"/>
  <c r="P194" i="6" s="1"/>
  <c r="R202" i="6"/>
  <c r="R194" i="6" s="1"/>
  <c r="T202" i="6"/>
  <c r="T194" i="6" s="1"/>
  <c r="BK205" i="6"/>
  <c r="J205" i="6" s="1"/>
  <c r="J104" i="6" s="1"/>
  <c r="P205" i="6"/>
  <c r="R205" i="6"/>
  <c r="T205" i="6"/>
  <c r="E85" i="2"/>
  <c r="F126" i="2"/>
  <c r="BE140" i="2"/>
  <c r="BE151" i="2"/>
  <c r="BE172" i="2"/>
  <c r="BE177" i="2"/>
  <c r="BE191" i="2"/>
  <c r="BE197" i="2"/>
  <c r="BE203" i="2"/>
  <c r="BE209" i="2"/>
  <c r="BE213" i="2"/>
  <c r="BE235" i="2"/>
  <c r="BE239" i="2"/>
  <c r="BE249" i="2"/>
  <c r="J89" i="3"/>
  <c r="BE130" i="3"/>
  <c r="BE151" i="3"/>
  <c r="BE154" i="3"/>
  <c r="BE157" i="3"/>
  <c r="BE168" i="3"/>
  <c r="BE185" i="3"/>
  <c r="BE194" i="3"/>
  <c r="BE195" i="3"/>
  <c r="BE200" i="3"/>
  <c r="BE204" i="3"/>
  <c r="BK222" i="3"/>
  <c r="J222" i="3"/>
  <c r="J106" i="3" s="1"/>
  <c r="BE142" i="4"/>
  <c r="BE166" i="4"/>
  <c r="BE171" i="4"/>
  <c r="BE196" i="4"/>
  <c r="BE204" i="4"/>
  <c r="BE221" i="4"/>
  <c r="BE232" i="4"/>
  <c r="BE236" i="4"/>
  <c r="BE249" i="4"/>
  <c r="BE255" i="4"/>
  <c r="BE261" i="4"/>
  <c r="J89" i="5"/>
  <c r="BE144" i="5"/>
  <c r="BE146" i="5"/>
  <c r="BE171" i="5"/>
  <c r="BE173" i="5"/>
  <c r="BE174" i="5"/>
  <c r="BE136" i="2"/>
  <c r="BE138" i="2"/>
  <c r="BE139" i="2"/>
  <c r="BE146" i="2"/>
  <c r="BE163" i="2"/>
  <c r="BE199" i="2"/>
  <c r="BE219" i="2"/>
  <c r="BE222" i="2"/>
  <c r="BE229" i="2"/>
  <c r="BE231" i="2"/>
  <c r="BE232" i="2"/>
  <c r="BE234" i="2"/>
  <c r="BE237" i="2"/>
  <c r="BE248" i="2"/>
  <c r="BE252" i="2"/>
  <c r="BK236" i="2"/>
  <c r="J236" i="2" s="1"/>
  <c r="J104" i="2" s="1"/>
  <c r="BE133" i="3"/>
  <c r="BE143" i="3"/>
  <c r="BE159" i="3"/>
  <c r="BE170" i="3"/>
  <c r="BE179" i="3"/>
  <c r="BE206" i="3"/>
  <c r="BE209" i="3"/>
  <c r="BE213" i="3"/>
  <c r="BK175" i="3"/>
  <c r="J175" i="3"/>
  <c r="J99" i="3" s="1"/>
  <c r="J125" i="4"/>
  <c r="BE134" i="4"/>
  <c r="BE136" i="4"/>
  <c r="BE144" i="4"/>
  <c r="BE147" i="4"/>
  <c r="BE156" i="4"/>
  <c r="BE168" i="4"/>
  <c r="BE175" i="4"/>
  <c r="BE177" i="4"/>
  <c r="BE179" i="4"/>
  <c r="BE182" i="4"/>
  <c r="BE197" i="4"/>
  <c r="BE202" i="4"/>
  <c r="BE213" i="4"/>
  <c r="BE229" i="4"/>
  <c r="BE247" i="4"/>
  <c r="BE248" i="4"/>
  <c r="BE250" i="4"/>
  <c r="BE257" i="4"/>
  <c r="BE263" i="4"/>
  <c r="E114" i="5"/>
  <c r="BE134" i="5"/>
  <c r="BE137" i="5"/>
  <c r="BE139" i="5"/>
  <c r="BE142" i="5"/>
  <c r="BE155" i="5"/>
  <c r="BE157" i="5"/>
  <c r="BE158" i="5"/>
  <c r="BE165" i="5"/>
  <c r="BE177" i="5"/>
  <c r="BE181" i="5"/>
  <c r="E117" i="6"/>
  <c r="F124" i="6"/>
  <c r="BE133" i="6"/>
  <c r="BE139" i="6"/>
  <c r="BE150" i="6"/>
  <c r="BE157" i="6"/>
  <c r="BE160" i="6"/>
  <c r="BE162" i="6"/>
  <c r="BE166" i="6"/>
  <c r="BE171" i="6"/>
  <c r="BE206" i="6"/>
  <c r="BK202" i="2"/>
  <c r="J202" i="2" s="1"/>
  <c r="J100" i="2" s="1"/>
  <c r="BK251" i="2"/>
  <c r="J251" i="2"/>
  <c r="J108" i="2" s="1"/>
  <c r="BE129" i="3"/>
  <c r="BE148" i="3"/>
  <c r="BE155" i="3"/>
  <c r="BE191" i="3"/>
  <c r="BE199" i="3"/>
  <c r="BE203" i="3"/>
  <c r="BE205" i="3"/>
  <c r="BE212" i="3"/>
  <c r="BE216" i="3"/>
  <c r="BK220" i="3"/>
  <c r="J220" i="3"/>
  <c r="J105" i="3" s="1"/>
  <c r="E85" i="4"/>
  <c r="BE135" i="4"/>
  <c r="BE164" i="4"/>
  <c r="BE170" i="4"/>
  <c r="BE173" i="4"/>
  <c r="BE178" i="4"/>
  <c r="BE194" i="4"/>
  <c r="BE216" i="4"/>
  <c r="BE235" i="4"/>
  <c r="BE239" i="4"/>
  <c r="BE252" i="4"/>
  <c r="BK211" i="4"/>
  <c r="J211" i="4"/>
  <c r="J104" i="4" s="1"/>
  <c r="BE128" i="5"/>
  <c r="BE132" i="5"/>
  <c r="BE135" i="5"/>
  <c r="BE147" i="5"/>
  <c r="BE161" i="5"/>
  <c r="BE131" i="6"/>
  <c r="BE135" i="6"/>
  <c r="BE137" i="6"/>
  <c r="BE144" i="6"/>
  <c r="BE148" i="6"/>
  <c r="BE155" i="6"/>
  <c r="BE177" i="6"/>
  <c r="BE178" i="6"/>
  <c r="BE181" i="6"/>
  <c r="BE137" i="2"/>
  <c r="BE142" i="2"/>
  <c r="BE195" i="2"/>
  <c r="BK200" i="2"/>
  <c r="J200" i="2"/>
  <c r="J99" i="2" s="1"/>
  <c r="BE138" i="3"/>
  <c r="BE145" i="3"/>
  <c r="BE152" i="3"/>
  <c r="BE172" i="3"/>
  <c r="BE174" i="3"/>
  <c r="BE181" i="3"/>
  <c r="BE186" i="3"/>
  <c r="BE198" i="3"/>
  <c r="BE201" i="3"/>
  <c r="BE210" i="3"/>
  <c r="BE218" i="3"/>
  <c r="BK207" i="3"/>
  <c r="J207" i="3"/>
  <c r="J102" i="3" s="1"/>
  <c r="BE152" i="4"/>
  <c r="BE160" i="4"/>
  <c r="BE174" i="4"/>
  <c r="BE185" i="4"/>
  <c r="BE192" i="4"/>
  <c r="BE200" i="4"/>
  <c r="BE210" i="4"/>
  <c r="BE212" i="4"/>
  <c r="BE215" i="4"/>
  <c r="BE225" i="4"/>
  <c r="BE241" i="4"/>
  <c r="BE256" i="4"/>
  <c r="F121" i="5"/>
  <c r="BE127" i="5"/>
  <c r="BE130" i="5"/>
  <c r="BE143" i="5"/>
  <c r="BE150" i="5"/>
  <c r="BE153" i="5"/>
  <c r="BE175" i="5"/>
  <c r="J89" i="6"/>
  <c r="BE179" i="6"/>
  <c r="BE184" i="6"/>
  <c r="BE185" i="6"/>
  <c r="BE133" i="2"/>
  <c r="BE144" i="2"/>
  <c r="BE171" i="2"/>
  <c r="BE175" i="2"/>
  <c r="BE178" i="2"/>
  <c r="BE186" i="2"/>
  <c r="BE211" i="2"/>
  <c r="BE216" i="2"/>
  <c r="BE217" i="2"/>
  <c r="BE228" i="2"/>
  <c r="BE233" i="2"/>
  <c r="BE242" i="2"/>
  <c r="BE245" i="2"/>
  <c r="BE254" i="2"/>
  <c r="BE255" i="2"/>
  <c r="E116" i="3"/>
  <c r="F123" i="3"/>
  <c r="BE164" i="3"/>
  <c r="BE176" i="3"/>
  <c r="BE183" i="3"/>
  <c r="BE196" i="3"/>
  <c r="BE215" i="3"/>
  <c r="BE219" i="3"/>
  <c r="BE221" i="3"/>
  <c r="F92" i="4"/>
  <c r="BE140" i="4"/>
  <c r="BE146" i="4"/>
  <c r="BE159" i="4"/>
  <c r="BE167" i="4"/>
  <c r="BE169" i="4"/>
  <c r="BE176" i="4"/>
  <c r="BE187" i="4"/>
  <c r="BE199" i="4"/>
  <c r="BE222" i="4"/>
  <c r="BE231" i="4"/>
  <c r="BE237" i="4"/>
  <c r="BE251" i="4"/>
  <c r="BE258" i="4"/>
  <c r="BE262" i="4"/>
  <c r="BE265" i="4"/>
  <c r="BK238" i="4"/>
  <c r="J238" i="4"/>
  <c r="J109" i="4" s="1"/>
  <c r="BK264" i="4"/>
  <c r="J264" i="4" s="1"/>
  <c r="J111" i="4" s="1"/>
  <c r="BE131" i="5"/>
  <c r="BE141" i="5"/>
  <c r="BE145" i="5"/>
  <c r="BE151" i="5"/>
  <c r="BE160" i="5"/>
  <c r="BE163" i="5"/>
  <c r="BE167" i="5"/>
  <c r="BE178" i="5"/>
  <c r="BE182" i="5"/>
  <c r="BE134" i="6"/>
  <c r="BE136" i="6"/>
  <c r="BE141" i="6"/>
  <c r="BE145" i="6"/>
  <c r="BE147" i="6"/>
  <c r="BE152" i="6"/>
  <c r="BE164" i="6"/>
  <c r="BE172" i="6"/>
  <c r="BE173" i="6"/>
  <c r="BE192" i="6"/>
  <c r="BE195" i="6"/>
  <c r="BE198" i="6"/>
  <c r="BE203" i="6"/>
  <c r="J89" i="2"/>
  <c r="BE132" i="2"/>
  <c r="BE148" i="2"/>
  <c r="BE162" i="2"/>
  <c r="BE182" i="2"/>
  <c r="BE193" i="2"/>
  <c r="BE201" i="2"/>
  <c r="BE205" i="2"/>
  <c r="BE207" i="2"/>
  <c r="BE208" i="2"/>
  <c r="BE210" i="2"/>
  <c r="BE215" i="2"/>
  <c r="BE221" i="2"/>
  <c r="BE223" i="2"/>
  <c r="BE225" i="2"/>
  <c r="BE226" i="2"/>
  <c r="BE227" i="2"/>
  <c r="BE230" i="2"/>
  <c r="BE243" i="2"/>
  <c r="BE246" i="2"/>
  <c r="BE136" i="3"/>
  <c r="BE140" i="3"/>
  <c r="BE160" i="3"/>
  <c r="BE166" i="3"/>
  <c r="BE184" i="3"/>
  <c r="BE192" i="3"/>
  <c r="BE202" i="3"/>
  <c r="BE208" i="3"/>
  <c r="BE223" i="3"/>
  <c r="BE163" i="4"/>
  <c r="BE165" i="4"/>
  <c r="BE172" i="4"/>
  <c r="BE180" i="4"/>
  <c r="BE189" i="4"/>
  <c r="BE195" i="4"/>
  <c r="BE218" i="4"/>
  <c r="BE219" i="4"/>
  <c r="BE253" i="4"/>
  <c r="BE260" i="4"/>
  <c r="BK181" i="4"/>
  <c r="J181" i="4"/>
  <c r="J100" i="4" s="1"/>
  <c r="BE138" i="5"/>
  <c r="BE140" i="5"/>
  <c r="BE152" i="5"/>
  <c r="BE154" i="5"/>
  <c r="BE169" i="5"/>
  <c r="BE170" i="5"/>
  <c r="BE179" i="5"/>
  <c r="BE130" i="6"/>
  <c r="BE153" i="6"/>
  <c r="BE159" i="6"/>
  <c r="BE169" i="6"/>
  <c r="BE175" i="6"/>
  <c r="BE183" i="6"/>
  <c r="BE186" i="6"/>
  <c r="BE187" i="6"/>
  <c r="BE193" i="6"/>
  <c r="BE196" i="6"/>
  <c r="BE204" i="6"/>
  <c r="BE207" i="6"/>
  <c r="BE209" i="6"/>
  <c r="BE210" i="6"/>
  <c r="BE213" i="6"/>
  <c r="BE215" i="6"/>
  <c r="BK165" i="6"/>
  <c r="J165" i="6"/>
  <c r="J99" i="6" s="1"/>
  <c r="BK194" i="6"/>
  <c r="J194" i="6" s="1"/>
  <c r="J102" i="6" s="1"/>
  <c r="BK212" i="6"/>
  <c r="J212" i="6"/>
  <c r="J106" i="6" s="1"/>
  <c r="BK214" i="6"/>
  <c r="J214" i="6" s="1"/>
  <c r="J107" i="6" s="1"/>
  <c r="F37" i="3"/>
  <c r="BD96" i="1"/>
  <c r="J34" i="2"/>
  <c r="AW95" i="1"/>
  <c r="F35" i="4"/>
  <c r="BB97" i="1" s="1"/>
  <c r="F37" i="4"/>
  <c r="BD97" i="1" s="1"/>
  <c r="F36" i="4"/>
  <c r="BC97" i="1" s="1"/>
  <c r="F34" i="4"/>
  <c r="BA97" i="1" s="1"/>
  <c r="J34" i="3"/>
  <c r="AW96" i="1"/>
  <c r="J34" i="4"/>
  <c r="AW97" i="1" s="1"/>
  <c r="F35" i="6"/>
  <c r="BB99" i="1" s="1"/>
  <c r="F34" i="3"/>
  <c r="BA96" i="1"/>
  <c r="F36" i="2"/>
  <c r="BC95" i="1"/>
  <c r="F35" i="2"/>
  <c r="BB95" i="1" s="1"/>
  <c r="J34" i="5"/>
  <c r="AW98" i="1"/>
  <c r="F34" i="2"/>
  <c r="BA95" i="1"/>
  <c r="J34" i="6"/>
  <c r="AW99" i="1" s="1"/>
  <c r="F37" i="2"/>
  <c r="BD95" i="1"/>
  <c r="F35" i="5"/>
  <c r="BB98" i="1"/>
  <c r="F37" i="5"/>
  <c r="BD98" i="1" s="1"/>
  <c r="F36" i="3"/>
  <c r="BC96" i="1"/>
  <c r="F36" i="5"/>
  <c r="BC98" i="1"/>
  <c r="F37" i="6"/>
  <c r="BD99" i="1" s="1"/>
  <c r="F34" i="5"/>
  <c r="BA98" i="1"/>
  <c r="F35" i="3"/>
  <c r="BB96" i="1"/>
  <c r="F36" i="6"/>
  <c r="BC99" i="1" s="1"/>
  <c r="F34" i="6"/>
  <c r="BA99" i="1"/>
  <c r="BK133" i="4" l="1"/>
  <c r="J133" i="4" s="1"/>
  <c r="J98" i="4" s="1"/>
  <c r="T132" i="4"/>
  <c r="R132" i="4"/>
  <c r="R131" i="4"/>
  <c r="T128" i="6"/>
  <c r="T127" i="6" s="1"/>
  <c r="R148" i="5"/>
  <c r="BK130" i="2"/>
  <c r="BK148" i="5"/>
  <c r="J148" i="5"/>
  <c r="J99" i="5"/>
  <c r="P223" i="4"/>
  <c r="P131" i="4"/>
  <c r="AU97" i="1" s="1"/>
  <c r="T148" i="5"/>
  <c r="R124" i="5"/>
  <c r="P127" i="3"/>
  <c r="P126" i="3" s="1"/>
  <c r="AU96" i="1" s="1"/>
  <c r="R130" i="2"/>
  <c r="R129" i="2"/>
  <c r="R127" i="3"/>
  <c r="R126" i="3"/>
  <c r="R128" i="6"/>
  <c r="R127" i="6"/>
  <c r="T127" i="3"/>
  <c r="T126" i="3"/>
  <c r="T130" i="2"/>
  <c r="T129" i="2"/>
  <c r="T223" i="4"/>
  <c r="T124" i="5"/>
  <c r="P130" i="2"/>
  <c r="P129" i="2"/>
  <c r="AU95" i="1"/>
  <c r="P128" i="6"/>
  <c r="P127" i="6" s="1"/>
  <c r="AU99" i="1" s="1"/>
  <c r="P148" i="5"/>
  <c r="P124" i="5"/>
  <c r="AU98" i="1"/>
  <c r="J149" i="5"/>
  <c r="J100" i="5" s="1"/>
  <c r="BK127" i="3"/>
  <c r="J127" i="3" s="1"/>
  <c r="J97" i="3" s="1"/>
  <c r="BK132" i="4"/>
  <c r="J132" i="4" s="1"/>
  <c r="J97" i="4" s="1"/>
  <c r="BK124" i="5"/>
  <c r="J124" i="5" s="1"/>
  <c r="J96" i="5" s="1"/>
  <c r="J126" i="5"/>
  <c r="J98" i="5"/>
  <c r="BK250" i="2"/>
  <c r="J250" i="2"/>
  <c r="J107" i="2" s="1"/>
  <c r="J131" i="2"/>
  <c r="J98" i="2"/>
  <c r="BK223" i="4"/>
  <c r="J223" i="4" s="1"/>
  <c r="J107" i="4" s="1"/>
  <c r="BK128" i="6"/>
  <c r="J128" i="6"/>
  <c r="J97" i="6"/>
  <c r="BK211" i="6"/>
  <c r="J211" i="6" s="1"/>
  <c r="J105" i="6" s="1"/>
  <c r="J33" i="5"/>
  <c r="AV98" i="1"/>
  <c r="AT98" i="1"/>
  <c r="F33" i="4"/>
  <c r="AZ97" i="1" s="1"/>
  <c r="J33" i="6"/>
  <c r="AV99" i="1" s="1"/>
  <c r="AT99" i="1" s="1"/>
  <c r="F33" i="3"/>
  <c r="AZ96" i="1"/>
  <c r="F33" i="2"/>
  <c r="AZ95" i="1"/>
  <c r="J33" i="3"/>
  <c r="AV96" i="1"/>
  <c r="AT96" i="1"/>
  <c r="BD94" i="1"/>
  <c r="W33" i="1" s="1"/>
  <c r="J33" i="2"/>
  <c r="AV95" i="1" s="1"/>
  <c r="AT95" i="1" s="1"/>
  <c r="BC94" i="1"/>
  <c r="W32" i="1" s="1"/>
  <c r="F33" i="5"/>
  <c r="AZ98" i="1"/>
  <c r="BB94" i="1"/>
  <c r="W31" i="1" s="1"/>
  <c r="J33" i="4"/>
  <c r="AV97" i="1" s="1"/>
  <c r="AT97" i="1" s="1"/>
  <c r="BA94" i="1"/>
  <c r="W30" i="1" s="1"/>
  <c r="F33" i="6"/>
  <c r="AZ99" i="1"/>
  <c r="BK129" i="2" l="1"/>
  <c r="J129" i="2"/>
  <c r="T131" i="4"/>
  <c r="BK131" i="4"/>
  <c r="J131" i="4" s="1"/>
  <c r="J30" i="4" s="1"/>
  <c r="AG97" i="1" s="1"/>
  <c r="AN97" i="1" s="1"/>
  <c r="BK126" i="3"/>
  <c r="J126" i="3" s="1"/>
  <c r="J96" i="3" s="1"/>
  <c r="J130" i="2"/>
  <c r="J97" i="2"/>
  <c r="BK127" i="6"/>
  <c r="J127" i="6"/>
  <c r="J96" i="6" s="1"/>
  <c r="J30" i="2"/>
  <c r="AG95" i="1"/>
  <c r="AN95" i="1"/>
  <c r="AU94" i="1"/>
  <c r="AZ94" i="1"/>
  <c r="AV94" i="1" s="1"/>
  <c r="AK29" i="1" s="1"/>
  <c r="AY94" i="1"/>
  <c r="AW94" i="1"/>
  <c r="AK30" i="1" s="1"/>
  <c r="J30" i="5"/>
  <c r="AG98" i="1" s="1"/>
  <c r="AN98" i="1" s="1"/>
  <c r="AX94" i="1"/>
  <c r="J39" i="2" l="1"/>
  <c r="J96" i="4"/>
  <c r="J39" i="5"/>
  <c r="J96" i="2"/>
  <c r="J39" i="4"/>
  <c r="J30" i="3"/>
  <c r="AG96" i="1"/>
  <c r="AN96" i="1" s="1"/>
  <c r="W29" i="1"/>
  <c r="J30" i="6"/>
  <c r="AG99" i="1"/>
  <c r="AN99" i="1"/>
  <c r="AT94" i="1"/>
  <c r="J39" i="3" l="1"/>
  <c r="J39" i="6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<sst xmlns="http://schemas.openxmlformats.org/spreadsheetml/2006/main" count="6663" uniqueCount="1107">
  <si>
    <t>Export Komplet</t>
  </si>
  <si>
    <t/>
  </si>
  <si>
    <t>2.0</t>
  </si>
  <si>
    <t>ZAMOK</t>
  </si>
  <si>
    <t>False</t>
  </si>
  <si>
    <t>{d1e62fb4-e2cf-49c6-aae7-d6228532bbe6}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</si>
  <si>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</si>
  <si>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</si>
  <si>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</si>
  <si>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</si>
  <si>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</si>
  <si>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</si>
  <si>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</si>
  <si>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</si>
  <si>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2021-072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</si>
  <si>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</si>
  <si>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</si>
  <si>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 Na Loukách II.etapa</t>
  </si>
  <si>
    <t>KSO:</t>
  </si>
  <si>
    <t>CC-CZ:</t>
  </si>
  <si>
    <t>Místo:</t>
  </si>
  <si>
    <t>Město Bohumín</t>
  </si>
  <si>
    <t>Datum:</t>
  </si>
  <si>
    <t>24. 2. 2021</t>
  </si>
  <si>
    <t>Zadavatel:</t>
  </si>
  <si>
    <t>IČ:</t>
  </si>
  <si>
    <t>DIČ:</t>
  </si>
  <si>
    <t>Uchazeč:</t>
  </si>
  <si>
    <t>Vyplň údaj</t>
  </si>
  <si>
    <t>Projektant:</t>
  </si>
  <si>
    <t>Rechtik-PROJEKT</t>
  </si>
  <si>
    <t>True</t>
  </si>
  <si>
    <t>Zpracovatel:</t>
  </si>
  <si>
    <t>Josef Rechtik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</si>
  <si>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</si>
  <si>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</si>
  <si>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</si>
  <si>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</si>
  <si>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</si>
  <si>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</si>
  <si>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</si>
  <si>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</si>
  <si>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</si>
  <si>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</si>
  <si>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</si>
  <si>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</si>
  <si>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</si>
  <si>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</si>
  <si>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</si>
  <si>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</si>
  <si>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</si>
  <si>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</si>
  <si>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</si>
  <si>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</si>
  <si>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</si>
  <si>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</si>
  <si>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</si>
  <si>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</si>
  <si>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</si>
  <si>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</si>
  <si>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</si>
  <si>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</si>
  <si>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</si>
  <si>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</si>
  <si>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</si>
  <si>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</si>
  <si>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</si>
  <si>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</si>
  <si>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</si>
  <si>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</si>
  <si>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</si>
  <si>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</si>
  <si>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</si>
  <si>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</si>
  <si>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</si>
  <si>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</si>
  <si>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</si>
  <si>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</si>
  <si>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</si>
  <si>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</si>
  <si>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</si>
  <si>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Kanalizace gravitační</t>
  </si>
  <si>
    <t>ING</t>
  </si>
  <si>
    <t>1</t>
  </si>
  <si>
    <t>{fb51a89e-1c9f-40a4-8f2d-af588f3bae99}</t>
  </si>
  <si>
    <t>2</t>
  </si>
  <si>
    <t>02</t>
  </si>
  <si>
    <t>SO 02 Kanalizace tlaková</t>
  </si>
  <si>
    <t>{457e3564-ab80-4d1a-bc65-27a3780dcf55}</t>
  </si>
  <si>
    <t>03_1</t>
  </si>
  <si>
    <t>SO 03.1 Čerpací stanice, stavební a strojní část</t>
  </si>
  <si>
    <t>{23eddd88-8255-4346-a4b3-8e168f88c4e0}</t>
  </si>
  <si>
    <t>03_2</t>
  </si>
  <si>
    <t>SO 03.2 Čerpací stanice, přípojka NN</t>
  </si>
  <si>
    <t>{5b388ab8-ca5a-47e1-af1b-8ba32056885d}</t>
  </si>
  <si>
    <t>04</t>
  </si>
  <si>
    <t>SO 04 Kanalizační přípojky</t>
  </si>
  <si>
    <t>{6e7d719f-ba10-4665-a34f-b17f9a2d5e8d}</t>
  </si>
  <si>
    <t>KRYCÍ LIST SOUPISU PRACÍ</t>
  </si>
  <si>
    <t>Objekt:</t>
  </si>
  <si>
    <t>01 - SO 01 Kanalizace gravitační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</si>
  <si>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</si>
  <si>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</si>
  <si>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</si>
  <si>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</si>
  <si>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</si>
  <si>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</si>
  <si>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</si>
  <si>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</si>
  <si>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</si>
  <si>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</si>
  <si>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</si>
  <si>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</si>
  <si>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</si>
  <si>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99 - Přesun hmot</t>
  </si>
  <si>
    <t xml:space="preserve">    997 - Přesun sutě</t>
  </si>
  <si>
    <t>M - Práce a dodávky M</t>
  </si>
  <si>
    <t xml:space="preserve">    46-M - Zemní práce při extr.mont.pracích</t>
  </si>
  <si>
    <t>000 -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</si>
  <si>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</si>
  <si>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</si>
  <si>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</si>
  <si>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</si>
  <si>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</si>
  <si>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</si>
  <si>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</si>
  <si>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</si>
  <si>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</si>
  <si>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</si>
  <si>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</si>
  <si>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</si>
  <si>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</si>
  <si>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</si>
  <si>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</si>
  <si>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</si>
  <si>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</si>
  <si>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</si>
  <si>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</si>
  <si>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</si>
  <si>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</si>
  <si>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</si>
  <si>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-468500781</t>
  </si>
  <si>
    <t>113107512</t>
  </si>
  <si>
    <t>Odstranění podkladu z kameniva těženého tl 200 mm při překopech strojně pl přes 15 m2</t>
  </si>
  <si>
    <t>-257136896</t>
  </si>
  <si>
    <t>VV</t>
  </si>
  <si>
    <t>asfaltové komunikace š. 3,0 m</t>
  </si>
  <si>
    <t>95,00*3,00</t>
  </si>
  <si>
    <t>3</t>
  </si>
  <si>
    <t>113107542</t>
  </si>
  <si>
    <t>Odstranění podkladu živičných tl 100 mm při překopech strojně pl přes 15 m2</t>
  </si>
  <si>
    <t>1013630224</t>
  </si>
  <si>
    <t>113154363</t>
  </si>
  <si>
    <t>Frézování živičného krytu tl 50 mm pruh š 2 m pl do 10000 m2 s překážkami v trase</t>
  </si>
  <si>
    <t>817072186</t>
  </si>
  <si>
    <t>5</t>
  </si>
  <si>
    <t>115101201</t>
  </si>
  <si>
    <t>Čerpání vody na dopravní výšku do 10 m průměrný přítok do 500 l/min</t>
  </si>
  <si>
    <t>hod</t>
  </si>
  <si>
    <t>1721524369</t>
  </si>
  <si>
    <t>6</t>
  </si>
  <si>
    <t>115101301</t>
  </si>
  <si>
    <t>Pohotovost čerpací soupravy pro dopravní výšku do 10 m přítok do 500 l/min</t>
  </si>
  <si>
    <t>den</t>
  </si>
  <si>
    <t>42050483</t>
  </si>
  <si>
    <t>7</t>
  </si>
  <si>
    <t>119001405</t>
  </si>
  <si>
    <t>Dočasné zajištění potrubí z PE DN do 200 mm</t>
  </si>
  <si>
    <t>m</t>
  </si>
  <si>
    <t>1959189320</t>
  </si>
  <si>
    <t>7*1,10</t>
  </si>
  <si>
    <t>8</t>
  </si>
  <si>
    <t>119001421</t>
  </si>
  <si>
    <t>Dočasné zajištění kabelů a kabelových tratí ze 3 volně ložených kabelů</t>
  </si>
  <si>
    <t>877572132</t>
  </si>
  <si>
    <t>5*1,10</t>
  </si>
  <si>
    <t>9</t>
  </si>
  <si>
    <t>121151103</t>
  </si>
  <si>
    <t>Sejmutí ornice plochy do 100 m2 tl vrstvy do 200 mm strojně</t>
  </si>
  <si>
    <t>-1846850057</t>
  </si>
  <si>
    <t>(207,50-95,00)*1,10</t>
  </si>
  <si>
    <t>10</t>
  </si>
  <si>
    <t>129001101</t>
  </si>
  <si>
    <t>Příplatek za ztížení odkopávky nebo prokopávky v blízkosti inženýrských sítí</t>
  </si>
  <si>
    <t>m3</t>
  </si>
  <si>
    <t>-195044283</t>
  </si>
  <si>
    <t>(7,70+5,50)*2,00*1,80</t>
  </si>
  <si>
    <t>11</t>
  </si>
  <si>
    <t>132212111</t>
  </si>
  <si>
    <t>Hloubení rýh š do 800 mm v soudržných horninách třídy těžitelnosti I, skupiny 3 ručně</t>
  </si>
  <si>
    <t>-1179183896</t>
  </si>
  <si>
    <t>kopané sondy v místě podzemních vedení</t>
  </si>
  <si>
    <t>(7+5)*2,00*0,80*1,50</t>
  </si>
  <si>
    <t>12</t>
  </si>
  <si>
    <t>132254204</t>
  </si>
  <si>
    <t>Hloubení zapažených rýh š do 2000 mm v hornině třídy těžitelnosti I, skupiny 3 objem do 500 m3</t>
  </si>
  <si>
    <t>1902519932</t>
  </si>
  <si>
    <t>Větev B</t>
  </si>
  <si>
    <t>138,50*(2,25+0,98)/2*1,10</t>
  </si>
  <si>
    <t>Větev B.1 (část)</t>
  </si>
  <si>
    <t>32,00*(2,21+1,89)/2*1,10</t>
  </si>
  <si>
    <t>Větev B.1.1</t>
  </si>
  <si>
    <t>37,00*(1,89+1,08)/2*1,10</t>
  </si>
  <si>
    <t>Mezisoučet</t>
  </si>
  <si>
    <t xml:space="preserve">rozšíření pro šachty 5% </t>
  </si>
  <si>
    <t>378,65*0,05</t>
  </si>
  <si>
    <t>Součet</t>
  </si>
  <si>
    <t>13</t>
  </si>
  <si>
    <t>139951121</t>
  </si>
  <si>
    <t>Bourání kcí v hloubených vykopávkách ze zdiva z betonu prostého strojně</t>
  </si>
  <si>
    <t>1583661885</t>
  </si>
  <si>
    <t>14</t>
  </si>
  <si>
    <t>151101101</t>
  </si>
  <si>
    <t>Zřízení příložného pažení a rozepření stěn rýh hl do 2 m</t>
  </si>
  <si>
    <t>1873777973</t>
  </si>
  <si>
    <t>138,50*(2,25+0,98)</t>
  </si>
  <si>
    <t>32,00*(2,21+1,89)</t>
  </si>
  <si>
    <t>37,00*(1,89+1,08)</t>
  </si>
  <si>
    <t>151101111</t>
  </si>
  <si>
    <t>Odstranění příložného pažení a rozepření stěn rýh hl do 2 m</t>
  </si>
  <si>
    <t>-104058302</t>
  </si>
  <si>
    <t>16</t>
  </si>
  <si>
    <t>162751117</t>
  </si>
  <si>
    <t>Vodorovné přemístění do 10000 m výkopku/sypaniny z horniny třídy těžitelnosti I, skupiny 1 až 3</t>
  </si>
  <si>
    <t>477602007</t>
  </si>
  <si>
    <t>obsyp a lože potrubí: 138,50+32,00+37,00 = 207,50 m</t>
  </si>
  <si>
    <t>207,50*1,10*0,65</t>
  </si>
  <si>
    <t>17</t>
  </si>
  <si>
    <t>171201231</t>
  </si>
  <si>
    <t>Poplatek za uložení zeminy a kamení na recyklační skládce (skládkovné) kód odpadu 17 05 04</t>
  </si>
  <si>
    <t>t</t>
  </si>
  <si>
    <t>-1375633494</t>
  </si>
  <si>
    <t>148,36*1,80</t>
  </si>
  <si>
    <t>18</t>
  </si>
  <si>
    <t>171251201</t>
  </si>
  <si>
    <t>Uložení sypaniny na skládky nebo meziskládky</t>
  </si>
  <si>
    <t>850559477</t>
  </si>
  <si>
    <t>19</t>
  </si>
  <si>
    <t>174151101</t>
  </si>
  <si>
    <t>Zásyp jam, šachet rýh nebo kolem objektů sypaninou se zhutněním</t>
  </si>
  <si>
    <t>-296950373</t>
  </si>
  <si>
    <t>397,58+28,80</t>
  </si>
  <si>
    <t>148,36*-1</t>
  </si>
  <si>
    <t>20</t>
  </si>
  <si>
    <t>M</t>
  </si>
  <si>
    <t>58331200</t>
  </si>
  <si>
    <t>štěrkopísek netříděný zásypový</t>
  </si>
  <si>
    <t>-1580434557</t>
  </si>
  <si>
    <t>zásyp v komunikacích</t>
  </si>
  <si>
    <t>95,00*((2,25+0,98)/2-0,65)*1,67</t>
  </si>
  <si>
    <t>175151101</t>
  </si>
  <si>
    <t>Obsypání potrubí strojně sypaninou bez prohození, uloženou do 3 m</t>
  </si>
  <si>
    <t>-615927245</t>
  </si>
  <si>
    <t>207,50*1,10*0,55</t>
  </si>
  <si>
    <t>vytlačená zemina</t>
  </si>
  <si>
    <t>207,50*0,25*0,25*pi/4*-1</t>
  </si>
  <si>
    <t>22</t>
  </si>
  <si>
    <t>58337303</t>
  </si>
  <si>
    <t>štěrkopísek frakce 0/8</t>
  </si>
  <si>
    <t>1247929338</t>
  </si>
  <si>
    <t>115,352*1,67 'Přepočtené koeficientem množství</t>
  </si>
  <si>
    <t>23</t>
  </si>
  <si>
    <t>181351003</t>
  </si>
  <si>
    <t>Rozprostření ornice tl vrstvy do 200 mm pl do 100 m2 v rovině nebo ve svahu do 1:5 strojně</t>
  </si>
  <si>
    <t>-801388006</t>
  </si>
  <si>
    <t>24</t>
  </si>
  <si>
    <t>181411131</t>
  </si>
  <si>
    <t>Založení parkového trávníku výsevem plochy do 1000 m2 v rovině a ve svahu do 1:5</t>
  </si>
  <si>
    <t>1571801049</t>
  </si>
  <si>
    <t>(207,50-95,00)*3,00</t>
  </si>
  <si>
    <t>25</t>
  </si>
  <si>
    <t>00572410</t>
  </si>
  <si>
    <t>osivo směs travní parková</t>
  </si>
  <si>
    <t>kg</t>
  </si>
  <si>
    <t>-275168209</t>
  </si>
  <si>
    <t>337,5*0,02 'Přepočtené koeficientem množství</t>
  </si>
  <si>
    <t>26</t>
  </si>
  <si>
    <t>184818231</t>
  </si>
  <si>
    <t>Ochrana kmene průměru do 300 mm bedněním výšky do 2 m</t>
  </si>
  <si>
    <t>kus</t>
  </si>
  <si>
    <t>-667380599</t>
  </si>
  <si>
    <t>Zakládání</t>
  </si>
  <si>
    <t>27</t>
  </si>
  <si>
    <t>212751102</t>
  </si>
  <si>
    <t>Trativod z drenážních trubek flexibilních PVC-U SN 4 perforace 360° včetně lože otevřený výkop DN 65 pro meliorace</t>
  </si>
  <si>
    <t>-1030570320</t>
  </si>
  <si>
    <t>Svislé a kompletní konstrukce</t>
  </si>
  <si>
    <t>28</t>
  </si>
  <si>
    <t>359901211</t>
  </si>
  <si>
    <t>Monitoring stoky jakékoli výšky na nové kanalizaci</t>
  </si>
  <si>
    <t>-5132478</t>
  </si>
  <si>
    <t>Vodorovné konstrukce</t>
  </si>
  <si>
    <t>29</t>
  </si>
  <si>
    <t>451572111</t>
  </si>
  <si>
    <t>Lože pod potrubí otevřený výkop z kameniva drobného těženého</t>
  </si>
  <si>
    <t>-109656952</t>
  </si>
  <si>
    <t>207,50*1,10*0,10</t>
  </si>
  <si>
    <t>30</t>
  </si>
  <si>
    <t>452112111</t>
  </si>
  <si>
    <t>Osazení betonových prstenců nebo rámů v do 100 mm</t>
  </si>
  <si>
    <t>755276275</t>
  </si>
  <si>
    <t>31</t>
  </si>
  <si>
    <t>59224011</t>
  </si>
  <si>
    <t>prstenec šachtový vyrovnávací betonový 625x100x60mm</t>
  </si>
  <si>
    <t>1409128824</t>
  </si>
  <si>
    <t>32</t>
  </si>
  <si>
    <t>59224012</t>
  </si>
  <si>
    <t>prstenec šachtový vyrovnávací betonový 625x100x80mm</t>
  </si>
  <si>
    <t>135000555</t>
  </si>
  <si>
    <t>33</t>
  </si>
  <si>
    <t>59224013</t>
  </si>
  <si>
    <t>prstenec šachtový vyrovnávací betonový 625x100x100mm</t>
  </si>
  <si>
    <t>326847662</t>
  </si>
  <si>
    <t>34</t>
  </si>
  <si>
    <t>59224014</t>
  </si>
  <si>
    <t>prstenec šachtový vyrovnávací betonový 625x100x120mm</t>
  </si>
  <si>
    <t>1402535350</t>
  </si>
  <si>
    <t>Komunikace pozemní</t>
  </si>
  <si>
    <t>35</t>
  </si>
  <si>
    <t>564851114</t>
  </si>
  <si>
    <t>Podklad ze štěrkodrtě ŠD tl 180 mm</t>
  </si>
  <si>
    <t>417244491</t>
  </si>
  <si>
    <t>95,00*1,10</t>
  </si>
  <si>
    <t>36</t>
  </si>
  <si>
    <t>564952113</t>
  </si>
  <si>
    <t>Podklad z mechanicky zpevněného kameniva MZK tl 170 mm</t>
  </si>
  <si>
    <t>-288047004</t>
  </si>
  <si>
    <t>37</t>
  </si>
  <si>
    <t>565146101</t>
  </si>
  <si>
    <t>Asfaltový beton vrstva podkladní ACP 22 (obalované kamenivo OKH) tl 60 mm š do 1,5 m</t>
  </si>
  <si>
    <t>-1476038587</t>
  </si>
  <si>
    <t>38</t>
  </si>
  <si>
    <t>573211109</t>
  </si>
  <si>
    <t>Postřik živičný spojovací z asfaltu v množství 0,50 kg/m2</t>
  </si>
  <si>
    <t>901651974</t>
  </si>
  <si>
    <t>39</t>
  </si>
  <si>
    <t>577144111</t>
  </si>
  <si>
    <t>Asfaltový beton vrstva obrusná ACO 11 (ABS) tř. I tl 50 mm š do 3 m z nemodifikovaného asfaltu</t>
  </si>
  <si>
    <t>-2028263672</t>
  </si>
  <si>
    <t>Trubní vedení</t>
  </si>
  <si>
    <t>40</t>
  </si>
  <si>
    <t>810391811</t>
  </si>
  <si>
    <t>Bourání stávajícího potrubí z betonu DN přes 200 do 400</t>
  </si>
  <si>
    <t>-985233419</t>
  </si>
  <si>
    <t>41</t>
  </si>
  <si>
    <t>871360420</t>
  </si>
  <si>
    <t>Montáž kanalizačního potrubí korugovaného SN 12 z polypropylenu DN 250</t>
  </si>
  <si>
    <t>-1764114229</t>
  </si>
  <si>
    <t>42</t>
  </si>
  <si>
    <t>28617268</t>
  </si>
  <si>
    <t>trubka kanalizační PP korugovaná DN 250x6000mm SN12</t>
  </si>
  <si>
    <t>783562775</t>
  </si>
  <si>
    <t>207,5*1,02 'Přepočtené koeficientem množství</t>
  </si>
  <si>
    <t>43</t>
  </si>
  <si>
    <t>892372111</t>
  </si>
  <si>
    <t>Zabezpečení konců potrubí DN do 300 při tlakových zkouškách vodou</t>
  </si>
  <si>
    <t>-1253983437</t>
  </si>
  <si>
    <t>44</t>
  </si>
  <si>
    <t>892381111</t>
  </si>
  <si>
    <t>Tlaková zkouška vodou potrubí DN 250, DN 300 nebo 350</t>
  </si>
  <si>
    <t>761587341</t>
  </si>
  <si>
    <t>45</t>
  </si>
  <si>
    <t>894411121</t>
  </si>
  <si>
    <t>Zřízení šachet kanalizačních z betonových dílců na potrubí DN nad 200 do 300 dno beton tř. C 25/30</t>
  </si>
  <si>
    <t>-1377151103</t>
  </si>
  <si>
    <t>46</t>
  </si>
  <si>
    <t>59224056</t>
  </si>
  <si>
    <t>kónus pro kanalizační šachty s kapsovým stupadlem 100/62,5x67x12cm</t>
  </si>
  <si>
    <t>-1806001692</t>
  </si>
  <si>
    <t>47</t>
  </si>
  <si>
    <t>59224337</t>
  </si>
  <si>
    <t>dno betonové šachty kanalizační přímé 100x60x40cm</t>
  </si>
  <si>
    <t>-579640297</t>
  </si>
  <si>
    <t>48</t>
  </si>
  <si>
    <t>59224075</t>
  </si>
  <si>
    <t>deska betonová zákrytová k ukončení šachet 1000/625x200mm</t>
  </si>
  <si>
    <t>1920888030</t>
  </si>
  <si>
    <t>49</t>
  </si>
  <si>
    <t>59224066</t>
  </si>
  <si>
    <t>skruž betonová DN 1000x250 PS, 100x25x12cm</t>
  </si>
  <si>
    <t>504464767</t>
  </si>
  <si>
    <t>50</t>
  </si>
  <si>
    <t>59224068</t>
  </si>
  <si>
    <t>skruž betonová DN 1000x500 PS, 100x50x12cm</t>
  </si>
  <si>
    <t>1051179165</t>
  </si>
  <si>
    <t>51</t>
  </si>
  <si>
    <t>59224069</t>
  </si>
  <si>
    <t>skruž betonová DN 1000x1000, 100x100x12cm</t>
  </si>
  <si>
    <t>1232007981</t>
  </si>
  <si>
    <t>52</t>
  </si>
  <si>
    <t>899103112</t>
  </si>
  <si>
    <t>Osazení poklopů litinových nebo ocelových včetně rámů pro třídu zatížení B125, C250</t>
  </si>
  <si>
    <t>-557031554</t>
  </si>
  <si>
    <t>53</t>
  </si>
  <si>
    <t>55241011</t>
  </si>
  <si>
    <t>poklop třída B125, kruhový rám, vstup 600mm bez ventilace</t>
  </si>
  <si>
    <t>1973250661</t>
  </si>
  <si>
    <t>Ostatní konstrukce a práce, bourání</t>
  </si>
  <si>
    <t>54</t>
  </si>
  <si>
    <t>919122111</t>
  </si>
  <si>
    <t>Těsnění spár zálivkou za tepla pro komůrky š 10 mm hl 20 mm s těsnicím profilem</t>
  </si>
  <si>
    <t>1309468767</t>
  </si>
  <si>
    <t>3,00*4</t>
  </si>
  <si>
    <t>55</t>
  </si>
  <si>
    <t>919735112</t>
  </si>
  <si>
    <t>Řezání stávajícího živičného krytu hl do 100 mm</t>
  </si>
  <si>
    <t>-238714903</t>
  </si>
  <si>
    <t>99</t>
  </si>
  <si>
    <t>Přesun hmot</t>
  </si>
  <si>
    <t>56</t>
  </si>
  <si>
    <t>998225111.1</t>
  </si>
  <si>
    <t>Přesun hmot pro pozemní komunikace s krytem z kamene, monolitickým betonovým nebo živičným</t>
  </si>
  <si>
    <t>490218519</t>
  </si>
  <si>
    <t>57</t>
  </si>
  <si>
    <t>998276101</t>
  </si>
  <si>
    <t>Přesun hmot pro trubní vedení z trub z plastických hmot otevřený výkop</t>
  </si>
  <si>
    <t>522602660</t>
  </si>
  <si>
    <t>997</t>
  </si>
  <si>
    <t>Přesun sutě</t>
  </si>
  <si>
    <t>58</t>
  </si>
  <si>
    <t>997006512</t>
  </si>
  <si>
    <t>Vodorovné doprava suti s naložením a složením na skládku do 1 km</t>
  </si>
  <si>
    <t>-223621414</t>
  </si>
  <si>
    <t>59</t>
  </si>
  <si>
    <t>997006519</t>
  </si>
  <si>
    <t>Příplatek k vodorovnému přemístění suti na skládku ZKD 1 km přes 1 km</t>
  </si>
  <si>
    <t>-884254349</t>
  </si>
  <si>
    <t>187,375*9 'Přepočtené koeficientem množství</t>
  </si>
  <si>
    <t>60</t>
  </si>
  <si>
    <t>997006551</t>
  </si>
  <si>
    <t>Hrubé urovnání suti na skládce bez zhutnění</t>
  </si>
  <si>
    <t>1954360319</t>
  </si>
  <si>
    <t>61</t>
  </si>
  <si>
    <t>997013861</t>
  </si>
  <si>
    <t>Poplatek za uložení stavebního odpadu na recyklační skládce (skládkovné) z prostého betonu kód odpadu 17 01 01</t>
  </si>
  <si>
    <t>1969030269</t>
  </si>
  <si>
    <t>Práce a dodávky M</t>
  </si>
  <si>
    <t>46-M</t>
  </si>
  <si>
    <t>Zemní práce při extr.mont.pracích</t>
  </si>
  <si>
    <t>62</t>
  </si>
  <si>
    <t>460010025</t>
  </si>
  <si>
    <t>Vytyčení trasy inženýrských sítí v zastavěném prostoru</t>
  </si>
  <si>
    <t>km</t>
  </si>
  <si>
    <t>64</t>
  </si>
  <si>
    <t>787512149</t>
  </si>
  <si>
    <t>000</t>
  </si>
  <si>
    <t>Ostatní náklady</t>
  </si>
  <si>
    <t>63</t>
  </si>
  <si>
    <t>ostatní 2</t>
  </si>
  <si>
    <t>Dopravně inženýrská opatření</t>
  </si>
  <si>
    <t>512</t>
  </si>
  <si>
    <t>-1054889318</t>
  </si>
  <si>
    <t>ostatní 3</t>
  </si>
  <si>
    <t>Dokumentace skutečného provedení a zaměření stavby, geometrický plán</t>
  </si>
  <si>
    <t>-1353275595</t>
  </si>
  <si>
    <t>02 - SO 02 Kanalizace tlaková</t>
  </si>
  <si>
    <t>132071958</t>
  </si>
  <si>
    <t>287003777</t>
  </si>
  <si>
    <t>Komunikace asfalt 40,00 m</t>
  </si>
  <si>
    <t>40,00*0,90</t>
  </si>
  <si>
    <t>-1377166783</t>
  </si>
  <si>
    <t>Komunikace 40,00 m</t>
  </si>
  <si>
    <t>40*0,90</t>
  </si>
  <si>
    <t>342262146</t>
  </si>
  <si>
    <t>8*0,90</t>
  </si>
  <si>
    <t>754565740</t>
  </si>
  <si>
    <t>3*0,90</t>
  </si>
  <si>
    <t>1099103497</t>
  </si>
  <si>
    <t>asfaltová komunikace 40,0 m</t>
  </si>
  <si>
    <t>(246,00-40,00)*0,90</t>
  </si>
  <si>
    <t>-235145505</t>
  </si>
  <si>
    <t>(7,20+2,70)*2,00*1,30</t>
  </si>
  <si>
    <t>502382630</t>
  </si>
  <si>
    <t>kopané sondy v místech podzemních vedení</t>
  </si>
  <si>
    <t>(8+3)*2,00*0,80*1,30</t>
  </si>
  <si>
    <t>1270165304</t>
  </si>
  <si>
    <t>průměrná hloubka 1,40 m</t>
  </si>
  <si>
    <t>246,00*1,40*0,90</t>
  </si>
  <si>
    <t>-1494102192</t>
  </si>
  <si>
    <t>1701536094</t>
  </si>
  <si>
    <t>246,00*1,40*2</t>
  </si>
  <si>
    <t>-1996316046</t>
  </si>
  <si>
    <t>-2032995708</t>
  </si>
  <si>
    <t>246,00*0,90*0,50</t>
  </si>
  <si>
    <t>-490888690</t>
  </si>
  <si>
    <t>110,70*1,67</t>
  </si>
  <si>
    <t>919583397</t>
  </si>
  <si>
    <t>974319159</t>
  </si>
  <si>
    <t>309,96+22,88</t>
  </si>
  <si>
    <t>110,70*-1</t>
  </si>
  <si>
    <t>-1046942975</t>
  </si>
  <si>
    <t>246,00*0,90*0,40</t>
  </si>
  <si>
    <t>67564855</t>
  </si>
  <si>
    <t>88,56*1,67 'Přepočtené koeficientem množství</t>
  </si>
  <si>
    <t>763675737</t>
  </si>
  <si>
    <t>539317657</t>
  </si>
  <si>
    <t>(246,00-40,00)*3,00</t>
  </si>
  <si>
    <t>-408159605</t>
  </si>
  <si>
    <t>618*0,02 'Přepočtené koeficientem množství</t>
  </si>
  <si>
    <t>-432691784</t>
  </si>
  <si>
    <t>6548605</t>
  </si>
  <si>
    <t>246,00*0,90*0,10</t>
  </si>
  <si>
    <t>-1758322740</t>
  </si>
  <si>
    <t>1752875078</t>
  </si>
  <si>
    <t>(40,00+50,00)*0,90</t>
  </si>
  <si>
    <t>-1829593697</t>
  </si>
  <si>
    <t>1783639753</t>
  </si>
  <si>
    <t>596811120</t>
  </si>
  <si>
    <t>Kladení betonové dlažby komunikací pro pěší do lože z kameniva vel do 0,09 m2 plochy do 50 m2</t>
  </si>
  <si>
    <t>2041424289</t>
  </si>
  <si>
    <t>59248005</t>
  </si>
  <si>
    <t>dlažba plošná betonová chodníková 300x300x50mm přírodní</t>
  </si>
  <si>
    <t>-1737687806</t>
  </si>
  <si>
    <t>50 % dlaždic</t>
  </si>
  <si>
    <t>52,80*0,50</t>
  </si>
  <si>
    <t>26,4*1,03 'Přepočtené koeficientem množství</t>
  </si>
  <si>
    <t>871231141</t>
  </si>
  <si>
    <t>Montáž potrubí z PE100 SDR 11 otevřený výkop svařovaných na tupo D 75 x 6,8 mm</t>
  </si>
  <si>
    <t>1935038767</t>
  </si>
  <si>
    <t>28613174</t>
  </si>
  <si>
    <t>trubka vodovodní PE100 SDR11 se signalizační vrstvou 75x6,8mm</t>
  </si>
  <si>
    <t>-96724379</t>
  </si>
  <si>
    <t>246*1,015 'Přepočtené koeficientem množství</t>
  </si>
  <si>
    <t>877231101</t>
  </si>
  <si>
    <t>Montáž elektrospojek na vodovodním potrubí z PE trub d 75</t>
  </si>
  <si>
    <t>-1535991496</t>
  </si>
  <si>
    <t>28615973</t>
  </si>
  <si>
    <t>elektrospojka SDR11 PE 100 PN16 D 75mm</t>
  </si>
  <si>
    <t>1457446342</t>
  </si>
  <si>
    <t>28614977</t>
  </si>
  <si>
    <t>elektroredukce PE 100 PN16 D 90-75mm</t>
  </si>
  <si>
    <t>97972627</t>
  </si>
  <si>
    <t>1*1,015 'Přepočtené koeficientem množství</t>
  </si>
  <si>
    <t>28653134</t>
  </si>
  <si>
    <t>nákružek lemový PE 100 SDR11 75mm</t>
  </si>
  <si>
    <t>-1154479946</t>
  </si>
  <si>
    <t>877231110</t>
  </si>
  <si>
    <t>Montáž elektrokolen 45° na vodovodním potrubí z PE trub d 75</t>
  </si>
  <si>
    <t>2019720345</t>
  </si>
  <si>
    <t>28614947</t>
  </si>
  <si>
    <t>elektrokoleno 45° PE 100 PN16 D 75mm</t>
  </si>
  <si>
    <t>-761976191</t>
  </si>
  <si>
    <t>892241111</t>
  </si>
  <si>
    <t>Tlaková zkouška vodou potrubí do 80</t>
  </si>
  <si>
    <t>1147900599</t>
  </si>
  <si>
    <t>1552578883</t>
  </si>
  <si>
    <t>899713111</t>
  </si>
  <si>
    <t>Orientační tabulky na sloupku betonovém nebo ocelovém</t>
  </si>
  <si>
    <t>-1726235269</t>
  </si>
  <si>
    <t>55342181.1</t>
  </si>
  <si>
    <t>sloupek D 40-50mm dl 2,0-2,5m povrchová úprava Pz a komaxit</t>
  </si>
  <si>
    <t>191949739</t>
  </si>
  <si>
    <t>899721111</t>
  </si>
  <si>
    <t>Signalizační vodič DN do 150 mm na potrubí</t>
  </si>
  <si>
    <t>-880338651</t>
  </si>
  <si>
    <t>899722112</t>
  </si>
  <si>
    <t>Krytí potrubí z plastů výstražnou fólií z PVC 25 cm</t>
  </si>
  <si>
    <t>-1022821089</t>
  </si>
  <si>
    <t>455341269</t>
  </si>
  <si>
    <t>6173346</t>
  </si>
  <si>
    <t>961044111</t>
  </si>
  <si>
    <t>Bourání základů z betonu prostého</t>
  </si>
  <si>
    <t>-992777909</t>
  </si>
  <si>
    <t>1577505205</t>
  </si>
  <si>
    <t>1003307066</t>
  </si>
  <si>
    <t>-837652541</t>
  </si>
  <si>
    <t>270396896</t>
  </si>
  <si>
    <t>20,72*9 'Přepočtené koeficientem množství</t>
  </si>
  <si>
    <t>-79488713</t>
  </si>
  <si>
    <t>409823886</t>
  </si>
  <si>
    <t>-568091938</t>
  </si>
  <si>
    <t>-1383248081</t>
  </si>
  <si>
    <t>03_1 - SO 03.1 Čerpací stanice, stavební a strojní část</t>
  </si>
  <si>
    <t xml:space="preserve">      38 - Různé kompletní konstrukce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</si>
  <si>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</si>
  <si>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</si>
  <si>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</si>
  <si>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767 - Konstrukce zámečnické</t>
  </si>
  <si>
    <t xml:space="preserve">    787 - Dokončovací práce - zasklívání</t>
  </si>
  <si>
    <t>115101202</t>
  </si>
  <si>
    <t>Čerpání vody na dopravní výšku do 10 m průměrný přítok do 1000 l/min</t>
  </si>
  <si>
    <t>-231940346</t>
  </si>
  <si>
    <t>115101302</t>
  </si>
  <si>
    <t>Pohotovost čerpací soupravy pro dopravní výšku do 10 m přítok do 1000 l/min</t>
  </si>
  <si>
    <t>-1970173197</t>
  </si>
  <si>
    <t>-414119941</t>
  </si>
  <si>
    <t>3,00*3,00</t>
  </si>
  <si>
    <t>3,20*2,80</t>
  </si>
  <si>
    <t>122251103</t>
  </si>
  <si>
    <t>Odkopávky a prokopávky nezapažené v hornině třídy těžitelnosti I, skupiny 3 objem do 100 m3 strojně</t>
  </si>
  <si>
    <t>-1600386924</t>
  </si>
  <si>
    <t>3,00*3,00*0,40</t>
  </si>
  <si>
    <t>133254103</t>
  </si>
  <si>
    <t>Hloubení šachet zapažených v hornině třídy těžitelnosti I, skupiny 3 objem do 100 m3</t>
  </si>
  <si>
    <t>1315928186</t>
  </si>
  <si>
    <t>4,00*4,00*3,95</t>
  </si>
  <si>
    <t>151201102</t>
  </si>
  <si>
    <t>Zřízení zátažného pažení a rozepření stěn rýh hl do 4 m</t>
  </si>
  <si>
    <t>23094656</t>
  </si>
  <si>
    <t>4,00*4*3,95</t>
  </si>
  <si>
    <t>151201113</t>
  </si>
  <si>
    <t>Odstranění zátažného pažení a rozepření stěn rýh hl do 8 m</t>
  </si>
  <si>
    <t>95349092</t>
  </si>
  <si>
    <t>174111101</t>
  </si>
  <si>
    <t>Zásyp jam, šachet rýh nebo kolem objektů sypaninou se zhutněním ručně</t>
  </si>
  <si>
    <t>538435319</t>
  </si>
  <si>
    <t>63,20</t>
  </si>
  <si>
    <t>2,30*2,30*pi/4*3,95*-1</t>
  </si>
  <si>
    <t>181111111</t>
  </si>
  <si>
    <t>Plošná úprava terénu do 500 m2 zemina skupiny 1 až 4 nerovnosti do 100 mm v rovinně a svahu do 1:5</t>
  </si>
  <si>
    <t>-618018604</t>
  </si>
  <si>
    <t>5,00*10,00</t>
  </si>
  <si>
    <t>(3,20+3,00)*3,00*-1</t>
  </si>
  <si>
    <t>-1372677553</t>
  </si>
  <si>
    <t>rozprostření ornice na okolní plochy tl. 0,10 m</t>
  </si>
  <si>
    <t>17,96*0,20/0,10</t>
  </si>
  <si>
    <t>-60758911</t>
  </si>
  <si>
    <t>-33387862</t>
  </si>
  <si>
    <t>35,92*0,02 'Přepočtené koeficientem množství</t>
  </si>
  <si>
    <t>Různé kompletní konstrukce</t>
  </si>
  <si>
    <t>388129330</t>
  </si>
  <si>
    <t>Montáž ŽB dílců prefabrikovaných kanálů pro IS uzavřeného profilu hmotnosti do 6,5 t</t>
  </si>
  <si>
    <t>-1785098843</t>
  </si>
  <si>
    <t>nab1</t>
  </si>
  <si>
    <t>DNO NÁDRŽE KRUHOVÉ PNK-Q.1 200/200 BZP, tl.150mm</t>
  </si>
  <si>
    <t>1182771637</t>
  </si>
  <si>
    <t>nab5</t>
  </si>
  <si>
    <t>SKRUŽ PNK-Q.1 200/150 SKP, tl.150mm</t>
  </si>
  <si>
    <t>-490647302</t>
  </si>
  <si>
    <t>nab10</t>
  </si>
  <si>
    <t>Montáž čerpací stanice</t>
  </si>
  <si>
    <t>soubor</t>
  </si>
  <si>
    <t>1524773779</t>
  </si>
  <si>
    <t>nab11</t>
  </si>
  <si>
    <t>Ponorné čerpadlo, 400V, P=1,5 kW, Q= 3 l/s, H=13m, bez plováku</t>
  </si>
  <si>
    <t>660350374</t>
  </si>
  <si>
    <t>nab12</t>
  </si>
  <si>
    <t xml:space="preserve">Spouštěcí zařízení pro ponorné čeradlo vč. vodících tyčí, 5,4 m </t>
  </si>
  <si>
    <t>1968692749</t>
  </si>
  <si>
    <t>nab13</t>
  </si>
  <si>
    <t>Česlicový koš nerez, s otevřeným nátokem a výklopným dnem 350x400 mm, výška 750 mm, průliny 20 mm s nerez lankem na vodídích tyčích nerez</t>
  </si>
  <si>
    <t>-129899453</t>
  </si>
  <si>
    <t>nab14</t>
  </si>
  <si>
    <t>Potrubí, tvarovky, příruby spojovací materiál v nerez provedení DN65 - 12,00 m</t>
  </si>
  <si>
    <t>kpl</t>
  </si>
  <si>
    <t>2052821843</t>
  </si>
  <si>
    <t>nab15</t>
  </si>
  <si>
    <t>Patní ložisko pro přenosné zdvíhací zařízení v.č. 1506 - ZRN150, nosnost 150 kg, průměr sloupku 115 mm</t>
  </si>
  <si>
    <t>885766967</t>
  </si>
  <si>
    <t>nab16</t>
  </si>
  <si>
    <t>Vypínání a zapínání čerpadel, signalizace atd., řízení provozu</t>
  </si>
  <si>
    <t>-1816137179</t>
  </si>
  <si>
    <t>55114156</t>
  </si>
  <si>
    <t>kohout kulový PN 28 T 185°C plnoprůtokový nikl páčka 2"1/2 červený</t>
  </si>
  <si>
    <t>128</t>
  </si>
  <si>
    <t>2049576036</t>
  </si>
  <si>
    <t>ARX.0018995.URS</t>
  </si>
  <si>
    <t>ventil zpětný přímý samočinný ŠL Z16 117 616 DN 65x290mm</t>
  </si>
  <si>
    <t>-1066426817</t>
  </si>
  <si>
    <t>43634260.1</t>
  </si>
  <si>
    <t>vodoměr indukční 2"</t>
  </si>
  <si>
    <t>1333224497</t>
  </si>
  <si>
    <t>nab17</t>
  </si>
  <si>
    <t>Dálkový přenos dat GSM</t>
  </si>
  <si>
    <t>1921229079</t>
  </si>
  <si>
    <t>nab18</t>
  </si>
  <si>
    <t>Ponorná sonda s rozsahem 0 - 5 m (BD SENSORS)</t>
  </si>
  <si>
    <t>1213027591</t>
  </si>
  <si>
    <t>nab19</t>
  </si>
  <si>
    <t>Technická dokumentace, revize, uvedení do provozu</t>
  </si>
  <si>
    <t>1914423768</t>
  </si>
  <si>
    <t>nab20</t>
  </si>
  <si>
    <t>Řetězový zvedák 0,25 t</t>
  </si>
  <si>
    <t>-1437323579</t>
  </si>
  <si>
    <t>nab21</t>
  </si>
  <si>
    <t>Jednonosníková kočka Z 420, nosnost 1 t</t>
  </si>
  <si>
    <t>1059769285</t>
  </si>
  <si>
    <t>351311132</t>
  </si>
  <si>
    <t>Spodní část stok z betonu prostého se zvýš. nároky na prostředí C 25/30 tl nad 300 mm otevřený výkop</t>
  </si>
  <si>
    <t>-751190810</t>
  </si>
  <si>
    <t>2,00*pi*0,40*0,40/2</t>
  </si>
  <si>
    <t>451541111</t>
  </si>
  <si>
    <t>Lože pod potrubí otevřený výkop ze štěrkodrtě</t>
  </si>
  <si>
    <t>2143506658</t>
  </si>
  <si>
    <t>3,00*3,00*0,15</t>
  </si>
  <si>
    <t>452311141</t>
  </si>
  <si>
    <t>Podkladní desky z betonu prostého tř. C 16/20 otevřený výkop</t>
  </si>
  <si>
    <t>-334707411</t>
  </si>
  <si>
    <t>2,50*2,50*0,15</t>
  </si>
  <si>
    <t>452351101</t>
  </si>
  <si>
    <t>Bednění podkladních desek nebo bloků nebo sedlového lože otevřený výkop</t>
  </si>
  <si>
    <t>-446972143</t>
  </si>
  <si>
    <t>2,50*4*0,15</t>
  </si>
  <si>
    <t>1053729508</t>
  </si>
  <si>
    <t>-362622926</t>
  </si>
  <si>
    <t>-1219353938</t>
  </si>
  <si>
    <t>2066958226</t>
  </si>
  <si>
    <t>637500623</t>
  </si>
  <si>
    <t>-1153242448</t>
  </si>
  <si>
    <t>892241111.1</t>
  </si>
  <si>
    <t>Zkouška těsnosti nádrže</t>
  </si>
  <si>
    <t>1678690504</t>
  </si>
  <si>
    <t>2,00*2,00*pi/4*3,00</t>
  </si>
  <si>
    <t>894302261</t>
  </si>
  <si>
    <t>Strop šachet ze ŽB bez zvýšených nároků na prostředí tř. C 25/30</t>
  </si>
  <si>
    <t>-2128470312</t>
  </si>
  <si>
    <t>3,20*2,80*0,20</t>
  </si>
  <si>
    <t>894503111</t>
  </si>
  <si>
    <t>Bednění deskových stropů šachet</t>
  </si>
  <si>
    <t>-1920708298</t>
  </si>
  <si>
    <t>(3,20+2,80)*0,20*2</t>
  </si>
  <si>
    <t>0,60*6*2*0,20</t>
  </si>
  <si>
    <t>(0,90+0,45)*0,20*2</t>
  </si>
  <si>
    <t>894608211</t>
  </si>
  <si>
    <t>Výztuž šachet ze svařovaných sítí typu Kari</t>
  </si>
  <si>
    <t>483267499</t>
  </si>
  <si>
    <t>977151123</t>
  </si>
  <si>
    <t>Jádrové vrty diamantovými korunkami do D 150 mm do stavebních materiálů</t>
  </si>
  <si>
    <t>1628932764</t>
  </si>
  <si>
    <t>977151128</t>
  </si>
  <si>
    <t>Jádrové vrty diamantovými korunkami do D 300 mm do stavebních materiálů</t>
  </si>
  <si>
    <t>-841253207</t>
  </si>
  <si>
    <t>998225111</t>
  </si>
  <si>
    <t>732529542</t>
  </si>
  <si>
    <t>-1572163463</t>
  </si>
  <si>
    <t>1913467736</t>
  </si>
  <si>
    <t>608574375</t>
  </si>
  <si>
    <t>0,092*9 'Přepočtené koeficientem množství</t>
  </si>
  <si>
    <t>-1018437286</t>
  </si>
  <si>
    <t>-1129803384</t>
  </si>
  <si>
    <t>PSV</t>
  </si>
  <si>
    <t>Práce a dodávky PSV</t>
  </si>
  <si>
    <t>711</t>
  </si>
  <si>
    <t>Izolace proti vodě, vlhkosti a plynům</t>
  </si>
  <si>
    <t>711472051</t>
  </si>
  <si>
    <t>Provedení svislé izolace proti tlakové vodě termoplasty lepenou fólií PVC</t>
  </si>
  <si>
    <t>-264970709</t>
  </si>
  <si>
    <t>2,30*pi*3,60</t>
  </si>
  <si>
    <t>2,30*2,30*pi/4</t>
  </si>
  <si>
    <t>28322003</t>
  </si>
  <si>
    <t>fólie hydroizolační pro spodní stavbu mPVC tl 1,0mm</t>
  </si>
  <si>
    <t>1279402601</t>
  </si>
  <si>
    <t>30,167*1,15 'Přepočtené koeficientem množství</t>
  </si>
  <si>
    <t>711491271</t>
  </si>
  <si>
    <t>Provedení doplňků izolace proti vodě na ploše svislé z textilií vrstva podkladní</t>
  </si>
  <si>
    <t>1099398434</t>
  </si>
  <si>
    <t>69311037</t>
  </si>
  <si>
    <t>geotextilie tkaná separační, filtrační, výztužná PP pevnost v tahu 45kN/m</t>
  </si>
  <si>
    <t>-114685838</t>
  </si>
  <si>
    <t>30,17*2</t>
  </si>
  <si>
    <t>60,34*1,15 'Přepočtené koeficientem množství</t>
  </si>
  <si>
    <t>711491272</t>
  </si>
  <si>
    <t>Provedení doplňků izolace proti vodě na ploše svislé z textilií vrstva ochranná</t>
  </si>
  <si>
    <t>1649985656</t>
  </si>
  <si>
    <t>711493001</t>
  </si>
  <si>
    <t>Opracování prostupu průměru do 200 mm dvojitého hydroizolačního systému spodní stavby</t>
  </si>
  <si>
    <t>312644283</t>
  </si>
  <si>
    <t>28322058</t>
  </si>
  <si>
    <t>fólie hydroizolační střešní mPVC nevyztužená, určená na detaily tl 1,5mm</t>
  </si>
  <si>
    <t>-274297376</t>
  </si>
  <si>
    <t>721</t>
  </si>
  <si>
    <t>Zdravotechnika - vnitřní kanalizace</t>
  </si>
  <si>
    <t>721173746</t>
  </si>
  <si>
    <t>Potrubí kanalizační z PE větrací DN 100</t>
  </si>
  <si>
    <t>545185602</t>
  </si>
  <si>
    <t>767</t>
  </si>
  <si>
    <t>Konstrukce zámečnické</t>
  </si>
  <si>
    <t>767111130</t>
  </si>
  <si>
    <t>Montáž stěn pro zasklení z ocelových profilů do 150 kg</t>
  </si>
  <si>
    <t>1235120851</t>
  </si>
  <si>
    <t>stěny</t>
  </si>
  <si>
    <t>(2,90+2,50)*2*2,60</t>
  </si>
  <si>
    <t>střecha</t>
  </si>
  <si>
    <t>3,70*3,10</t>
  </si>
  <si>
    <t>zam5</t>
  </si>
  <si>
    <t>ocelová konstrukce přístřešku, žárové zinkování</t>
  </si>
  <si>
    <t>916783929</t>
  </si>
  <si>
    <t>767159120</t>
  </si>
  <si>
    <t>Příplatek k cenám za osazení a seřízení dveří dvoukřídlových u přestavitelných a mobilních příček</t>
  </si>
  <si>
    <t>-184532347</t>
  </si>
  <si>
    <t>767221003</t>
  </si>
  <si>
    <t>Montáž zábradlí z kompozitů kotvených do železobetonu</t>
  </si>
  <si>
    <t>-99600128</t>
  </si>
  <si>
    <t>65</t>
  </si>
  <si>
    <t>63126080</t>
  </si>
  <si>
    <t>zábradlí kompozitní - madlo, jedna vodorovná výplň, výška 1,1m</t>
  </si>
  <si>
    <t>-987957826</t>
  </si>
  <si>
    <t>66</t>
  </si>
  <si>
    <t>767835003</t>
  </si>
  <si>
    <t>Montáž nástěnných žebříků z kompozitů kotvených do železobetonu</t>
  </si>
  <si>
    <t>-901568607</t>
  </si>
  <si>
    <t>67</t>
  </si>
  <si>
    <t>zam1</t>
  </si>
  <si>
    <t>žebřík, kompozit, šířka 400 mm</t>
  </si>
  <si>
    <t>-436788695</t>
  </si>
  <si>
    <t>68</t>
  </si>
  <si>
    <t>767591002</t>
  </si>
  <si>
    <t>Montáž podlah nebo podest z kompozitních pochůzných litých roštů o hmotnosti do 30 kg/m2</t>
  </si>
  <si>
    <t>-1757858439</t>
  </si>
  <si>
    <t>1,90*0,65</t>
  </si>
  <si>
    <t>69</t>
  </si>
  <si>
    <t>zam6</t>
  </si>
  <si>
    <t>rošt podlahový z kompozitů + nosné prvky</t>
  </si>
  <si>
    <t>405798204</t>
  </si>
  <si>
    <t>70</t>
  </si>
  <si>
    <t>767991004</t>
  </si>
  <si>
    <t>Montáž pomocné nebo nosné konstrukce z kompozitních profilů o hmotnosti do 10 kg/m</t>
  </si>
  <si>
    <t>-1326178770</t>
  </si>
  <si>
    <t>71</t>
  </si>
  <si>
    <t>767995113</t>
  </si>
  <si>
    <t>Montáž atypických zámečnických konstrukcí hmotnosti do 20 kg</t>
  </si>
  <si>
    <t>-67530044</t>
  </si>
  <si>
    <t>72</t>
  </si>
  <si>
    <t>13010746</t>
  </si>
  <si>
    <t>ocel profilová IPE 140 jakost 11 375</t>
  </si>
  <si>
    <t>-671988328</t>
  </si>
  <si>
    <t>P</t>
  </si>
  <si>
    <t>Poznámka k položce:_x000D_
Hmotnost: 13,40 kg/m</t>
  </si>
  <si>
    <t>73</t>
  </si>
  <si>
    <t>767995114</t>
  </si>
  <si>
    <t>Montáž atypických zámečnických konstrukcí hmotnosti do 50 kg</t>
  </si>
  <si>
    <t>-1688578545</t>
  </si>
  <si>
    <t>74</t>
  </si>
  <si>
    <t>zam2</t>
  </si>
  <si>
    <t>poklop z kompozitů 600/600 mm, se zámkem</t>
  </si>
  <si>
    <t>-1610834285</t>
  </si>
  <si>
    <t>75</t>
  </si>
  <si>
    <t>zam3</t>
  </si>
  <si>
    <t>poklop z kompozitů 900/450 mm, se zámkem</t>
  </si>
  <si>
    <t>1625386037</t>
  </si>
  <si>
    <t>76</t>
  </si>
  <si>
    <t>zam4</t>
  </si>
  <si>
    <t>vstupní madlo z kompozitů</t>
  </si>
  <si>
    <t>-2116876443</t>
  </si>
  <si>
    <t>787</t>
  </si>
  <si>
    <t>Dokončovací práce - zasklívání</t>
  </si>
  <si>
    <t>77</t>
  </si>
  <si>
    <t>787127224</t>
  </si>
  <si>
    <t>Zasklívání stěn a příček PC profilem komůrkovým do Al profilu s krycí a přítlačnou lištou tl 10 mm</t>
  </si>
  <si>
    <t>-1598223775</t>
  </si>
  <si>
    <t>03_2 - SO 03.2 Čerpací stanice, přípojka NN</t>
  </si>
  <si>
    <t xml:space="preserve">    741 - Elektroinstalace - silnoproud</t>
  </si>
  <si>
    <t xml:space="preserve">    21-M - Elektromontáže</t>
  </si>
  <si>
    <t xml:space="preserve">    36-M - Montáž prov.,měř. a regul. zařízení</t>
  </si>
  <si>
    <t xml:space="preserve">    58-M - Revize vyhrazených technických zařízení</t>
  </si>
  <si>
    <t>HZS - Hodinové zúčtovací sazby</t>
  </si>
  <si>
    <t>741</t>
  </si>
  <si>
    <t>Elektroinstalace - silnoproud</t>
  </si>
  <si>
    <t>741122131</t>
  </si>
  <si>
    <t>Montáž kabel Cu plný kulatý žíla 4x1,5 až 4 mm2 zatažený v trubkách (CYKY)</t>
  </si>
  <si>
    <t>-226204532</t>
  </si>
  <si>
    <t>34111064</t>
  </si>
  <si>
    <t>kabel silový s Cu jádrem 1 kV 4x2,5mm2</t>
  </si>
  <si>
    <t>731279706</t>
  </si>
  <si>
    <t>Poznámka k položce:_x000D_
CYKY</t>
  </si>
  <si>
    <t>741122133</t>
  </si>
  <si>
    <t>Montáž kabel Cu plný kulatý žíla 4x10 mm2 zatažený v trubkách (CYKY)</t>
  </si>
  <si>
    <t>-1605204172</t>
  </si>
  <si>
    <t>34571352</t>
  </si>
  <si>
    <t>trubka elektroinstalační ohebná dvouplášťová korugovaná (chránička) D 52/63mm, HDPE+LDPE</t>
  </si>
  <si>
    <t>-1250901258</t>
  </si>
  <si>
    <t>34111076</t>
  </si>
  <si>
    <t>kabel silový s Cu jádrem 1kV 4x10mm2</t>
  </si>
  <si>
    <t>2089817866</t>
  </si>
  <si>
    <t>741124731</t>
  </si>
  <si>
    <t>Montáž kabel Cu stíněný ovládací žíly 2 až 19x0,8 mm2 uložený pevně (JYTY)</t>
  </si>
  <si>
    <t>1691060276</t>
  </si>
  <si>
    <t>34121582</t>
  </si>
  <si>
    <t>kabel ovládací stíněný 4x0,8mm</t>
  </si>
  <si>
    <t>740828920</t>
  </si>
  <si>
    <t>Poznámka k položce:_x000D_
JQTQ</t>
  </si>
  <si>
    <t>741210131</t>
  </si>
  <si>
    <t>Montáž rozváděčů litinových, hliníkových nebo plastových - těleso do 20 kg</t>
  </si>
  <si>
    <t>-1800942807</t>
  </si>
  <si>
    <t>35711651</t>
  </si>
  <si>
    <t>rozvaděč elektroměrový plastový ER112/PVP7P  1x jednosazbový</t>
  </si>
  <si>
    <t>-1938367125</t>
  </si>
  <si>
    <t>34571407</t>
  </si>
  <si>
    <t>rozvodka krabicová do vlhka s víčkem 119x119 mm 4 vývody</t>
  </si>
  <si>
    <t>-1610533184</t>
  </si>
  <si>
    <t>34571396</t>
  </si>
  <si>
    <t>rozvodka krabicová do vlhka s víčkem a ochrannou svorkou 96x96 mm 4 vývody</t>
  </si>
  <si>
    <t>-229626717</t>
  </si>
  <si>
    <t>35711734</t>
  </si>
  <si>
    <t>skříň přípojková plastová pro průběžné připojení 3 x 160 A</t>
  </si>
  <si>
    <t>-602259869</t>
  </si>
  <si>
    <t>35711733</t>
  </si>
  <si>
    <t>skříň přípojková plastová pro průběžné připojení 6 x 160 A</t>
  </si>
  <si>
    <t>-1365025636</t>
  </si>
  <si>
    <t>741410021</t>
  </si>
  <si>
    <t>Montáž vodič uzemňovací pásek průřezu do 120 mm2 v městské zástavbě v zemi</t>
  </si>
  <si>
    <t>-1714302676</t>
  </si>
  <si>
    <t>35442062</t>
  </si>
  <si>
    <t>pás zemnící 30x4mm FeZn</t>
  </si>
  <si>
    <t>-1327819079</t>
  </si>
  <si>
    <t>35441072</t>
  </si>
  <si>
    <t>drát pro hromosvod FeZn D 8mm</t>
  </si>
  <si>
    <t>1189411281</t>
  </si>
  <si>
    <t>741440031</t>
  </si>
  <si>
    <t>Montáž tyč zemnicí délky do 2 m</t>
  </si>
  <si>
    <t>114193575</t>
  </si>
  <si>
    <t>35441050</t>
  </si>
  <si>
    <t>tyč jímací s kovaným hrotem 1000mm FeZn</t>
  </si>
  <si>
    <t>-1592162549</t>
  </si>
  <si>
    <t>21-M</t>
  </si>
  <si>
    <t>Elektromontáže</t>
  </si>
  <si>
    <t>210100003</t>
  </si>
  <si>
    <t>Ukončení vodičů v rozváděči nebo na přístroji včetně zapojení průřezu žíly do 16 mm2</t>
  </si>
  <si>
    <t>535431563</t>
  </si>
  <si>
    <t>35718100.1</t>
  </si>
  <si>
    <t>rozvaděče RMS vystrojení</t>
  </si>
  <si>
    <t>142565283</t>
  </si>
  <si>
    <t>35811257</t>
  </si>
  <si>
    <t>zásuvka nástěnná 16 A, 250 V, 4pólová</t>
  </si>
  <si>
    <t>-64968590</t>
  </si>
  <si>
    <t>210280001</t>
  </si>
  <si>
    <t>Zkoušky a prohlídky el rozvodů a zařízení celková prohlídka pro objem mtž prací do 100 000 Kč</t>
  </si>
  <si>
    <t>-631676140</t>
  </si>
  <si>
    <t>210280161</t>
  </si>
  <si>
    <t>Oživení jednoho pole rozváděče se složitou výzbrojí</t>
  </si>
  <si>
    <t>1418730108</t>
  </si>
  <si>
    <t>210280221</t>
  </si>
  <si>
    <t>Měření zemních odporů zemnící sítě délky pásku do 100 m</t>
  </si>
  <si>
    <t>-1442427503</t>
  </si>
  <si>
    <t>36-M</t>
  </si>
  <si>
    <t>Montáž prov.,měř. a regul. zařízení</t>
  </si>
  <si>
    <t>361410241</t>
  </si>
  <si>
    <t>Montáž měřič výšky hladiny kapacitní limitní, typ VZH 211</t>
  </si>
  <si>
    <t>-1017682762</t>
  </si>
  <si>
    <t>35820020.1</t>
  </si>
  <si>
    <t>spínač hladinový s kabelem</t>
  </si>
  <si>
    <t>-520047543</t>
  </si>
  <si>
    <t>-909112738</t>
  </si>
  <si>
    <t>460021111</t>
  </si>
  <si>
    <t>Sejmutí ornice při elektromontážích ručně tl vrstvy do 20 cm</t>
  </si>
  <si>
    <t>-1387225318</t>
  </si>
  <si>
    <t>10,00*0,80</t>
  </si>
  <si>
    <t>460172112</t>
  </si>
  <si>
    <t>Hloubení kabelových nezapažených rýh strojně v hornině tř I skupiny 3</t>
  </si>
  <si>
    <t>1509425872</t>
  </si>
  <si>
    <t>10,00*0,60*0,80</t>
  </si>
  <si>
    <t>460341113</t>
  </si>
  <si>
    <t>Vodorovné přemístění horniny jakékoliv třídy dopravními prostředky při elektromontážích do 1000 m</t>
  </si>
  <si>
    <t>40640424</t>
  </si>
  <si>
    <t>10,00*0,10*0,60</t>
  </si>
  <si>
    <t>460341121</t>
  </si>
  <si>
    <t>Příplatek k vodorovnému přemístění horniny dopravními prostředky při elektromontážích za každých dalších 1000 m</t>
  </si>
  <si>
    <t>-1972841178</t>
  </si>
  <si>
    <t>0,6*9 'Přepočtené koeficientem množství</t>
  </si>
  <si>
    <t>460431162</t>
  </si>
  <si>
    <t>Zásyp kabelových rýh ručně se zhutněním š 35 cm hl 60 cm z horniny tř I skupiny 3</t>
  </si>
  <si>
    <t>98126145</t>
  </si>
  <si>
    <t>460551111</t>
  </si>
  <si>
    <t>Rozprostření ornice při elektromotážích ručně tl vrstvy do 20 cm</t>
  </si>
  <si>
    <t>1271835490</t>
  </si>
  <si>
    <t>460620007</t>
  </si>
  <si>
    <t>Zatravnění včetně zalití vodou na rovině</t>
  </si>
  <si>
    <t>-168836045</t>
  </si>
  <si>
    <t>10,00*2,00</t>
  </si>
  <si>
    <t>460641113</t>
  </si>
  <si>
    <t>Základové konstrukce při elektromontážích z monolitického betonu tř. C 16/20</t>
  </si>
  <si>
    <t>1855167332</t>
  </si>
  <si>
    <t>460661113</t>
  </si>
  <si>
    <t>Kabelové lože z písku pro kabely nn bez zakrytí š do 65 cm</t>
  </si>
  <si>
    <t>-513348033</t>
  </si>
  <si>
    <t>460671112</t>
  </si>
  <si>
    <t>Výstražná fólie pro krytí kabelů šířky 25 cm</t>
  </si>
  <si>
    <t>557869420</t>
  </si>
  <si>
    <t>58-M</t>
  </si>
  <si>
    <t>Revize vyhrazených technických zařízení</t>
  </si>
  <si>
    <t>580101001</t>
  </si>
  <si>
    <t>Kontrola stavu přípojkové skříně do 63 A rozvodných zařízení</t>
  </si>
  <si>
    <t>-2015512693</t>
  </si>
  <si>
    <t>580105001</t>
  </si>
  <si>
    <t>Kontrola stavu ochrany před úderem blesku tyčového hromosvodu běžného objektu</t>
  </si>
  <si>
    <t>svod</t>
  </si>
  <si>
    <t>-120652696</t>
  </si>
  <si>
    <t>580105062</t>
  </si>
  <si>
    <t>Měření zemního odporu do 8 svodů</t>
  </si>
  <si>
    <t>měření</t>
  </si>
  <si>
    <t>-179384754</t>
  </si>
  <si>
    <t>HZS</t>
  </si>
  <si>
    <t>Hodinové zúčtovací sazby</t>
  </si>
  <si>
    <t>HZS2222</t>
  </si>
  <si>
    <t>Hodinová zúčtovací sazba elektrikář odborný</t>
  </si>
  <si>
    <t>908853048</t>
  </si>
  <si>
    <t>HZS4212</t>
  </si>
  <si>
    <t>Hodinová zúčtovací sazba revizní technik specialista</t>
  </si>
  <si>
    <t>786518645</t>
  </si>
  <si>
    <t>04 - SO 04 Kanalizační přípojky</t>
  </si>
  <si>
    <t>1315109654</t>
  </si>
  <si>
    <t>605176039</t>
  </si>
  <si>
    <t>4*2,50*1,00</t>
  </si>
  <si>
    <t>-340490807</t>
  </si>
  <si>
    <t>92916061</t>
  </si>
  <si>
    <t>1106868992</t>
  </si>
  <si>
    <t>1539953571</t>
  </si>
  <si>
    <t>283965768</t>
  </si>
  <si>
    <t>2*2,50*1,00</t>
  </si>
  <si>
    <t>198182471</t>
  </si>
  <si>
    <t>6,00*1,40*1,50</t>
  </si>
  <si>
    <t>1847876542</t>
  </si>
  <si>
    <t>počet přípojek 6 ks, průměrná hloubka 1,30 m, délka á 2,50 m</t>
  </si>
  <si>
    <t>6*2,50*1,00*1,40</t>
  </si>
  <si>
    <t>1679851606</t>
  </si>
  <si>
    <t>-542822301</t>
  </si>
  <si>
    <t>6*2,50*1,40*2</t>
  </si>
  <si>
    <t>-1439397440</t>
  </si>
  <si>
    <t>-1221018227</t>
  </si>
  <si>
    <t>6*2,50*1,00*0,55</t>
  </si>
  <si>
    <t>949768704</t>
  </si>
  <si>
    <t>8,25*1,67</t>
  </si>
  <si>
    <t>-780846942</t>
  </si>
  <si>
    <t>-614593134</t>
  </si>
  <si>
    <t>21,00-8,25</t>
  </si>
  <si>
    <t>-488645567</t>
  </si>
  <si>
    <t>6*2,50*1,00*0,45</t>
  </si>
  <si>
    <t>1194698815</t>
  </si>
  <si>
    <t>6,75*1,67 'Přepočtené koeficientem množství</t>
  </si>
  <si>
    <t>-171556251</t>
  </si>
  <si>
    <t>-1366426811</t>
  </si>
  <si>
    <t>2*2,50*3,00</t>
  </si>
  <si>
    <t>-561786914</t>
  </si>
  <si>
    <t>15*0,02 'Přepočtené koeficientem množství</t>
  </si>
  <si>
    <t>161989848</t>
  </si>
  <si>
    <t>313314361</t>
  </si>
  <si>
    <t>6*2,50*1,00*0,10</t>
  </si>
  <si>
    <t>352818556</t>
  </si>
  <si>
    <t>1134213007</t>
  </si>
  <si>
    <t>-2136320668</t>
  </si>
  <si>
    <t>753646301</t>
  </si>
  <si>
    <t>810351811</t>
  </si>
  <si>
    <t>Bourání stávajícího potrubí z betonu DN do 200</t>
  </si>
  <si>
    <t>860858193</t>
  </si>
  <si>
    <t>6*2,50</t>
  </si>
  <si>
    <t>831263195</t>
  </si>
  <si>
    <t>Příplatek za zřízení kanalizační přípojky DN 100 až 300</t>
  </si>
  <si>
    <t>-1511858842</t>
  </si>
  <si>
    <t>831312193</t>
  </si>
  <si>
    <t>Příplatek k montáži kameninového potrubí za napojení dvou dříků trub pomocí převlečné manžety DN 150</t>
  </si>
  <si>
    <t>1308821463</t>
  </si>
  <si>
    <t>871313121</t>
  </si>
  <si>
    <t>Montáž kanalizačního potrubí z PVC těsněné gumovým kroužkem otevřený výkop sklon do 20 % DN 160</t>
  </si>
  <si>
    <t>1127263235</t>
  </si>
  <si>
    <t>28611133</t>
  </si>
  <si>
    <t>trubka kanalizační PVC DN 160x3000mm SN8</t>
  </si>
  <si>
    <t>1487619904</t>
  </si>
  <si>
    <t>15*1,02 'Přepočtené koeficientem množství</t>
  </si>
  <si>
    <t>877315211</t>
  </si>
  <si>
    <t>Montáž tvarovek z tvrdého PVC-systém KG nebo z polypropylenu-systém KG 2000 jednoosé DN 160</t>
  </si>
  <si>
    <t>-1245297962</t>
  </si>
  <si>
    <t>28611360</t>
  </si>
  <si>
    <t>koleno kanalizace PVC KG 160x30°</t>
  </si>
  <si>
    <t>-1793327495</t>
  </si>
  <si>
    <t>877365221</t>
  </si>
  <si>
    <t>Montáž tvarovek z tvrdého PVC-systém KG nebo z polypropylenu-systém KG 2000 dvouosé DN 250</t>
  </si>
  <si>
    <t>-1448161503</t>
  </si>
  <si>
    <t>28611399</t>
  </si>
  <si>
    <t>odbočka kanalizační plastová s hrdlem KG 250/150/45°</t>
  </si>
  <si>
    <t>735713362</t>
  </si>
  <si>
    <t>890331851</t>
  </si>
  <si>
    <t>Bourání šachet ze ŽB strojně obestavěného prostoru do 3 m3</t>
  </si>
  <si>
    <t>-1409551126</t>
  </si>
  <si>
    <t>septiky u jednotlivých domů, prům. 1,50 m, hl. 2,00 m</t>
  </si>
  <si>
    <t>1,50*pi*0,20*2,00*6</t>
  </si>
  <si>
    <t>1,50*1,50*pi/4*0,20*2*6</t>
  </si>
  <si>
    <t>894811133</t>
  </si>
  <si>
    <t>Revizní šachta z PVC typ přímý, DN 400/160 tlak 12,5 t hl od 1360 do 1730 mm</t>
  </si>
  <si>
    <t>650470434</t>
  </si>
  <si>
    <t>894812062</t>
  </si>
  <si>
    <t>Revizní a čistící šachta z PP DN 400 poklop litinový s betonovým rámem pro třídu zatížení B125</t>
  </si>
  <si>
    <t>1291315580</t>
  </si>
  <si>
    <t>-1458087472</t>
  </si>
  <si>
    <t>-1972868502</t>
  </si>
  <si>
    <t>2,50*2*4</t>
  </si>
  <si>
    <t>952903119</t>
  </si>
  <si>
    <t>Příplatek za vyčištění prostor v nad 3,5 m u čištění objektů ČOV, nádrží, žlabů a kanálů</t>
  </si>
  <si>
    <t>-1536603861</t>
  </si>
  <si>
    <t>1,50*pi/2,00*6</t>
  </si>
  <si>
    <t>1,50*1,50*pi/4*2*6</t>
  </si>
  <si>
    <t>1739083020</t>
  </si>
  <si>
    <t>1119720515</t>
  </si>
  <si>
    <t>2073205242</t>
  </si>
  <si>
    <t>-176280489</t>
  </si>
  <si>
    <t>17,231*9 'Přepočtené koeficientem množství</t>
  </si>
  <si>
    <t>-1099123783</t>
  </si>
  <si>
    <t>-17330660</t>
  </si>
  <si>
    <t>-1786682028</t>
  </si>
  <si>
    <t>HZS4112</t>
  </si>
  <si>
    <t>Hodinová zúčtovací sazba řidič speciálních vozidel</t>
  </si>
  <si>
    <t>1611224617</t>
  </si>
  <si>
    <t>Rechtik – PROJEKT</t>
  </si>
  <si>
    <t>Hornopolní 12, 702 00 Ostrava</t>
  </si>
  <si>
    <t>tel. 596 618 468</t>
  </si>
  <si>
    <t>e-mail: rechtik-jrp@volny.cz</t>
  </si>
  <si>
    <t>Název:</t>
  </si>
  <si>
    <t>Soupis prací</t>
  </si>
  <si>
    <t>Stupeň PD:</t>
  </si>
  <si>
    <t>Dokumentace pro provedení stavby (DPS)</t>
  </si>
  <si>
    <t>Objednatel:</t>
  </si>
  <si>
    <t>Vypracoval:</t>
  </si>
  <si>
    <t>Ing. Josef Rechtik</t>
  </si>
  <si>
    <t>Arch.číslo:</t>
  </si>
  <si>
    <t>07/2021</t>
  </si>
  <si>
    <t>březen 2021</t>
  </si>
  <si>
    <t>Kanalizace ul. Na Loukách II.etapa</t>
  </si>
  <si>
    <t>zrušeno - naceňte 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</si>
</sst>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%"/>
    <numFmt numFmtId="165" formatCode="dd\.mm\.yyyy"/>
    <numFmt numFmtId="166" formatCode="#,##0.00000"/>
    <numFmt numFmtId="167" formatCode="#,##0.000"/>
    <numFmt numFmtId="168" formatCode="[$-405]mmmm\ yy;@"/>
  </numFmts>
  <fonts count="5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2"/>
      <color indexed="10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9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0" fillId="0" borderId="23" xfId="0" applyBorder="1" applyAlignment="1">
      <alignment vertical="center"/>
    </xf>
    <xf numFmtId="0" fontId="40" fillId="0" borderId="0" xfId="0" applyFont="1" applyAlignment="1">
      <alignment horizontal="right" vertical="center"/>
    </xf>
    <xf numFmtId="0" fontId="41" fillId="0" borderId="24" xfId="0" applyFont="1" applyBorder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25" xfId="0" applyBorder="1" applyAlignment="1">
      <alignment vertical="top"/>
    </xf>
    <xf numFmtId="0" fontId="0" fillId="0" borderId="0" xfId="0" applyAlignment="1">
      <alignment vertical="top"/>
    </xf>
    <xf numFmtId="0" fontId="42" fillId="0" borderId="24" xfId="2" applyBorder="1" applyAlignment="1" applyProtection="1">
      <alignment horizontal="right" vertical="top"/>
    </xf>
    <xf numFmtId="0" fontId="43" fillId="0" borderId="26" xfId="0" applyFont="1" applyBorder="1" applyAlignment="1">
      <alignment vertical="center"/>
    </xf>
    <xf numFmtId="0" fontId="43" fillId="0" borderId="27" xfId="0" applyFont="1" applyBorder="1" applyAlignment="1">
      <alignment vertical="center"/>
    </xf>
    <xf numFmtId="0" fontId="43" fillId="0" borderId="0" xfId="0" applyFont="1" applyAlignment="1">
      <alignment vertical="center"/>
    </xf>
    <xf numFmtId="0" fontId="43" fillId="0" borderId="23" xfId="0" applyFont="1" applyBorder="1" applyAlignment="1">
      <alignment vertical="center"/>
    </xf>
    <xf numFmtId="0" fontId="43" fillId="0" borderId="23" xfId="0" applyFont="1" applyBorder="1" applyAlignment="1">
      <alignment horizontal="right" vertical="center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48" fillId="0" borderId="0" xfId="0" applyFont="1" applyAlignment="1">
      <alignment horizontal="center" vertical="center"/>
    </xf>
    <xf numFmtId="0" fontId="48" fillId="0" borderId="0" xfId="0" applyFont="1" applyAlignment="1">
      <alignment vertical="center"/>
    </xf>
    <xf numFmtId="0" fontId="43" fillId="0" borderId="23" xfId="0" applyFont="1" applyBorder="1" applyAlignment="1">
      <alignment horizontal="left" vertical="center" indent="1"/>
    </xf>
    <xf numFmtId="0" fontId="4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168" fontId="43" fillId="0" borderId="0" xfId="0" applyNumberFormat="1" applyFont="1" applyAlignment="1">
      <alignment vertical="center"/>
    </xf>
    <xf numFmtId="49" fontId="43" fillId="0" borderId="0" xfId="0" applyNumberFormat="1" applyFont="1" applyAlignment="1">
      <alignment vertical="center"/>
    </xf>
    <xf numFmtId="49" fontId="43" fillId="0" borderId="0" xfId="0" applyNumberFormat="1" applyFont="1" applyAlignment="1">
      <alignment horizontal="left" vertical="center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3">
    <cellStyle name="Hypertextový odkaz" xfId="1" builtinId="8"/>
    <cellStyle name="Hypertextový odkaz_štítky, seznamy" xfId="2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3"/>
  <sheetViews>
    <sheetView workbookViewId="0">
      <selection activeCell="E25" sqref="E25"/>
    </sheetView>
  </sheetViews>
  <sheetFormatPr defaultColWidth="18.85546875" defaultRowHeight="22.25" customHeight="1" x14ac:dyDescent="0.2"/>
  <cols>
    <col min="1" max="1" width="2.42578125" style="2" customWidth="1"/>
    <col min="2" max="2" width="27.28515625" style="2" customWidth="1"/>
    <col min="3" max="3" width="7.7109375" style="2" customWidth="1"/>
    <col min="4" max="4" width="18.85546875" style="2"/>
    <col min="5" max="5" width="13.28515625" style="2" customWidth="1"/>
    <col min="6" max="6" width="18.85546875" style="2"/>
    <col min="7" max="7" width="20.28515625" style="2" customWidth="1"/>
    <col min="8" max="256" width="18.85546875" style="2"/>
    <col min="257" max="257" width="2.42578125" style="2" customWidth="1"/>
    <col min="258" max="258" width="29.85546875" style="2" customWidth="1"/>
    <col min="259" max="259" width="7.7109375" style="2" customWidth="1"/>
    <col min="260" max="260" width="18.85546875" style="2"/>
    <col min="261" max="261" width="13.28515625" style="2" customWidth="1"/>
    <col min="262" max="262" width="18.85546875" style="2"/>
    <col min="263" max="263" width="20.28515625" style="2" customWidth="1"/>
    <col min="264" max="512" width="18.85546875" style="2"/>
    <col min="513" max="513" width="2.42578125" style="2" customWidth="1"/>
    <col min="514" max="514" width="29.85546875" style="2" customWidth="1"/>
    <col min="515" max="515" width="7.7109375" style="2" customWidth="1"/>
    <col min="516" max="516" width="18.85546875" style="2"/>
    <col min="517" max="517" width="13.28515625" style="2" customWidth="1"/>
    <col min="518" max="518" width="18.85546875" style="2"/>
    <col min="519" max="519" width="20.28515625" style="2" customWidth="1"/>
    <col min="520" max="768" width="18.85546875" style="2"/>
    <col min="769" max="769" width="2.42578125" style="2" customWidth="1"/>
    <col min="770" max="770" width="29.85546875" style="2" customWidth="1"/>
    <col min="771" max="771" width="7.7109375" style="2" customWidth="1"/>
    <col min="772" max="772" width="18.85546875" style="2"/>
    <col min="773" max="773" width="13.28515625" style="2" customWidth="1"/>
    <col min="774" max="774" width="18.85546875" style="2"/>
    <col min="775" max="775" width="20.28515625" style="2" customWidth="1"/>
    <col min="776" max="1024" width="18.85546875" style="2"/>
    <col min="1025" max="1025" width="2.42578125" style="2" customWidth="1"/>
    <col min="1026" max="1026" width="29.85546875" style="2" customWidth="1"/>
    <col min="1027" max="1027" width="7.7109375" style="2" customWidth="1"/>
    <col min="1028" max="1028" width="18.85546875" style="2"/>
    <col min="1029" max="1029" width="13.28515625" style="2" customWidth="1"/>
    <col min="1030" max="1030" width="18.85546875" style="2"/>
    <col min="1031" max="1031" width="20.28515625" style="2" customWidth="1"/>
    <col min="1032" max="1280" width="18.85546875" style="2"/>
    <col min="1281" max="1281" width="2.42578125" style="2" customWidth="1"/>
    <col min="1282" max="1282" width="29.85546875" style="2" customWidth="1"/>
    <col min="1283" max="1283" width="7.7109375" style="2" customWidth="1"/>
    <col min="1284" max="1284" width="18.85546875" style="2"/>
    <col min="1285" max="1285" width="13.28515625" style="2" customWidth="1"/>
    <col min="1286" max="1286" width="18.85546875" style="2"/>
    <col min="1287" max="1287" width="20.28515625" style="2" customWidth="1"/>
    <col min="1288" max="1536" width="18.85546875" style="2"/>
    <col min="1537" max="1537" width="2.42578125" style="2" customWidth="1"/>
    <col min="1538" max="1538" width="29.85546875" style="2" customWidth="1"/>
    <col min="1539" max="1539" width="7.7109375" style="2" customWidth="1"/>
    <col min="1540" max="1540" width="18.85546875" style="2"/>
    <col min="1541" max="1541" width="13.28515625" style="2" customWidth="1"/>
    <col min="1542" max="1542" width="18.85546875" style="2"/>
    <col min="1543" max="1543" width="20.28515625" style="2" customWidth="1"/>
    <col min="1544" max="1792" width="18.85546875" style="2"/>
    <col min="1793" max="1793" width="2.42578125" style="2" customWidth="1"/>
    <col min="1794" max="1794" width="29.85546875" style="2" customWidth="1"/>
    <col min="1795" max="1795" width="7.7109375" style="2" customWidth="1"/>
    <col min="1796" max="1796" width="18.85546875" style="2"/>
    <col min="1797" max="1797" width="13.28515625" style="2" customWidth="1"/>
    <col min="1798" max="1798" width="18.85546875" style="2"/>
    <col min="1799" max="1799" width="20.28515625" style="2" customWidth="1"/>
    <col min="1800" max="2048" width="18.85546875" style="2"/>
    <col min="2049" max="2049" width="2.42578125" style="2" customWidth="1"/>
    <col min="2050" max="2050" width="29.85546875" style="2" customWidth="1"/>
    <col min="2051" max="2051" width="7.7109375" style="2" customWidth="1"/>
    <col min="2052" max="2052" width="18.85546875" style="2"/>
    <col min="2053" max="2053" width="13.28515625" style="2" customWidth="1"/>
    <col min="2054" max="2054" width="18.85546875" style="2"/>
    <col min="2055" max="2055" width="20.28515625" style="2" customWidth="1"/>
    <col min="2056" max="2304" width="18.85546875" style="2"/>
    <col min="2305" max="2305" width="2.42578125" style="2" customWidth="1"/>
    <col min="2306" max="2306" width="29.85546875" style="2" customWidth="1"/>
    <col min="2307" max="2307" width="7.7109375" style="2" customWidth="1"/>
    <col min="2308" max="2308" width="18.85546875" style="2"/>
    <col min="2309" max="2309" width="13.28515625" style="2" customWidth="1"/>
    <col min="2310" max="2310" width="18.85546875" style="2"/>
    <col min="2311" max="2311" width="20.28515625" style="2" customWidth="1"/>
    <col min="2312" max="2560" width="18.85546875" style="2"/>
    <col min="2561" max="2561" width="2.42578125" style="2" customWidth="1"/>
    <col min="2562" max="2562" width="29.85546875" style="2" customWidth="1"/>
    <col min="2563" max="2563" width="7.7109375" style="2" customWidth="1"/>
    <col min="2564" max="2564" width="18.85546875" style="2"/>
    <col min="2565" max="2565" width="13.28515625" style="2" customWidth="1"/>
    <col min="2566" max="2566" width="18.85546875" style="2"/>
    <col min="2567" max="2567" width="20.28515625" style="2" customWidth="1"/>
    <col min="2568" max="2816" width="18.85546875" style="2"/>
    <col min="2817" max="2817" width="2.42578125" style="2" customWidth="1"/>
    <col min="2818" max="2818" width="29.85546875" style="2" customWidth="1"/>
    <col min="2819" max="2819" width="7.7109375" style="2" customWidth="1"/>
    <col min="2820" max="2820" width="18.85546875" style="2"/>
    <col min="2821" max="2821" width="13.28515625" style="2" customWidth="1"/>
    <col min="2822" max="2822" width="18.85546875" style="2"/>
    <col min="2823" max="2823" width="20.28515625" style="2" customWidth="1"/>
    <col min="2824" max="3072" width="18.85546875" style="2"/>
    <col min="3073" max="3073" width="2.42578125" style="2" customWidth="1"/>
    <col min="3074" max="3074" width="29.85546875" style="2" customWidth="1"/>
    <col min="3075" max="3075" width="7.7109375" style="2" customWidth="1"/>
    <col min="3076" max="3076" width="18.85546875" style="2"/>
    <col min="3077" max="3077" width="13.28515625" style="2" customWidth="1"/>
    <col min="3078" max="3078" width="18.85546875" style="2"/>
    <col min="3079" max="3079" width="20.28515625" style="2" customWidth="1"/>
    <col min="3080" max="3328" width="18.85546875" style="2"/>
    <col min="3329" max="3329" width="2.42578125" style="2" customWidth="1"/>
    <col min="3330" max="3330" width="29.85546875" style="2" customWidth="1"/>
    <col min="3331" max="3331" width="7.7109375" style="2" customWidth="1"/>
    <col min="3332" max="3332" width="18.85546875" style="2"/>
    <col min="3333" max="3333" width="13.28515625" style="2" customWidth="1"/>
    <col min="3334" max="3334" width="18.85546875" style="2"/>
    <col min="3335" max="3335" width="20.28515625" style="2" customWidth="1"/>
    <col min="3336" max="3584" width="18.85546875" style="2"/>
    <col min="3585" max="3585" width="2.42578125" style="2" customWidth="1"/>
    <col min="3586" max="3586" width="29.85546875" style="2" customWidth="1"/>
    <col min="3587" max="3587" width="7.7109375" style="2" customWidth="1"/>
    <col min="3588" max="3588" width="18.85546875" style="2"/>
    <col min="3589" max="3589" width="13.28515625" style="2" customWidth="1"/>
    <col min="3590" max="3590" width="18.85546875" style="2"/>
    <col min="3591" max="3591" width="20.28515625" style="2" customWidth="1"/>
    <col min="3592" max="3840" width="18.85546875" style="2"/>
    <col min="3841" max="3841" width="2.42578125" style="2" customWidth="1"/>
    <col min="3842" max="3842" width="29.85546875" style="2" customWidth="1"/>
    <col min="3843" max="3843" width="7.7109375" style="2" customWidth="1"/>
    <col min="3844" max="3844" width="18.85546875" style="2"/>
    <col min="3845" max="3845" width="13.28515625" style="2" customWidth="1"/>
    <col min="3846" max="3846" width="18.85546875" style="2"/>
    <col min="3847" max="3847" width="20.28515625" style="2" customWidth="1"/>
    <col min="3848" max="4096" width="18.85546875" style="2"/>
    <col min="4097" max="4097" width="2.42578125" style="2" customWidth="1"/>
    <col min="4098" max="4098" width="29.85546875" style="2" customWidth="1"/>
    <col min="4099" max="4099" width="7.7109375" style="2" customWidth="1"/>
    <col min="4100" max="4100" width="18.85546875" style="2"/>
    <col min="4101" max="4101" width="13.28515625" style="2" customWidth="1"/>
    <col min="4102" max="4102" width="18.85546875" style="2"/>
    <col min="4103" max="4103" width="20.28515625" style="2" customWidth="1"/>
    <col min="4104" max="4352" width="18.85546875" style="2"/>
    <col min="4353" max="4353" width="2.42578125" style="2" customWidth="1"/>
    <col min="4354" max="4354" width="29.85546875" style="2" customWidth="1"/>
    <col min="4355" max="4355" width="7.7109375" style="2" customWidth="1"/>
    <col min="4356" max="4356" width="18.85546875" style="2"/>
    <col min="4357" max="4357" width="13.28515625" style="2" customWidth="1"/>
    <col min="4358" max="4358" width="18.85546875" style="2"/>
    <col min="4359" max="4359" width="20.28515625" style="2" customWidth="1"/>
    <col min="4360" max="4608" width="18.85546875" style="2"/>
    <col min="4609" max="4609" width="2.42578125" style="2" customWidth="1"/>
    <col min="4610" max="4610" width="29.85546875" style="2" customWidth="1"/>
    <col min="4611" max="4611" width="7.7109375" style="2" customWidth="1"/>
    <col min="4612" max="4612" width="18.85546875" style="2"/>
    <col min="4613" max="4613" width="13.28515625" style="2" customWidth="1"/>
    <col min="4614" max="4614" width="18.85546875" style="2"/>
    <col min="4615" max="4615" width="20.28515625" style="2" customWidth="1"/>
    <col min="4616" max="4864" width="18.85546875" style="2"/>
    <col min="4865" max="4865" width="2.42578125" style="2" customWidth="1"/>
    <col min="4866" max="4866" width="29.85546875" style="2" customWidth="1"/>
    <col min="4867" max="4867" width="7.7109375" style="2" customWidth="1"/>
    <col min="4868" max="4868" width="18.85546875" style="2"/>
    <col min="4869" max="4869" width="13.28515625" style="2" customWidth="1"/>
    <col min="4870" max="4870" width="18.85546875" style="2"/>
    <col min="4871" max="4871" width="20.28515625" style="2" customWidth="1"/>
    <col min="4872" max="5120" width="18.85546875" style="2"/>
    <col min="5121" max="5121" width="2.42578125" style="2" customWidth="1"/>
    <col min="5122" max="5122" width="29.85546875" style="2" customWidth="1"/>
    <col min="5123" max="5123" width="7.7109375" style="2" customWidth="1"/>
    <col min="5124" max="5124" width="18.85546875" style="2"/>
    <col min="5125" max="5125" width="13.28515625" style="2" customWidth="1"/>
    <col min="5126" max="5126" width="18.85546875" style="2"/>
    <col min="5127" max="5127" width="20.28515625" style="2" customWidth="1"/>
    <col min="5128" max="5376" width="18.85546875" style="2"/>
    <col min="5377" max="5377" width="2.42578125" style="2" customWidth="1"/>
    <col min="5378" max="5378" width="29.85546875" style="2" customWidth="1"/>
    <col min="5379" max="5379" width="7.7109375" style="2" customWidth="1"/>
    <col min="5380" max="5380" width="18.85546875" style="2"/>
    <col min="5381" max="5381" width="13.28515625" style="2" customWidth="1"/>
    <col min="5382" max="5382" width="18.85546875" style="2"/>
    <col min="5383" max="5383" width="20.28515625" style="2" customWidth="1"/>
    <col min="5384" max="5632" width="18.85546875" style="2"/>
    <col min="5633" max="5633" width="2.42578125" style="2" customWidth="1"/>
    <col min="5634" max="5634" width="29.85546875" style="2" customWidth="1"/>
    <col min="5635" max="5635" width="7.7109375" style="2" customWidth="1"/>
    <col min="5636" max="5636" width="18.85546875" style="2"/>
    <col min="5637" max="5637" width="13.28515625" style="2" customWidth="1"/>
    <col min="5638" max="5638" width="18.85546875" style="2"/>
    <col min="5639" max="5639" width="20.28515625" style="2" customWidth="1"/>
    <col min="5640" max="5888" width="18.85546875" style="2"/>
    <col min="5889" max="5889" width="2.42578125" style="2" customWidth="1"/>
    <col min="5890" max="5890" width="29.85546875" style="2" customWidth="1"/>
    <col min="5891" max="5891" width="7.7109375" style="2" customWidth="1"/>
    <col min="5892" max="5892" width="18.85546875" style="2"/>
    <col min="5893" max="5893" width="13.28515625" style="2" customWidth="1"/>
    <col min="5894" max="5894" width="18.85546875" style="2"/>
    <col min="5895" max="5895" width="20.28515625" style="2" customWidth="1"/>
    <col min="5896" max="6144" width="18.85546875" style="2"/>
    <col min="6145" max="6145" width="2.42578125" style="2" customWidth="1"/>
    <col min="6146" max="6146" width="29.85546875" style="2" customWidth="1"/>
    <col min="6147" max="6147" width="7.7109375" style="2" customWidth="1"/>
    <col min="6148" max="6148" width="18.85546875" style="2"/>
    <col min="6149" max="6149" width="13.28515625" style="2" customWidth="1"/>
    <col min="6150" max="6150" width="18.85546875" style="2"/>
    <col min="6151" max="6151" width="20.28515625" style="2" customWidth="1"/>
    <col min="6152" max="6400" width="18.85546875" style="2"/>
    <col min="6401" max="6401" width="2.42578125" style="2" customWidth="1"/>
    <col min="6402" max="6402" width="29.85546875" style="2" customWidth="1"/>
    <col min="6403" max="6403" width="7.7109375" style="2" customWidth="1"/>
    <col min="6404" max="6404" width="18.85546875" style="2"/>
    <col min="6405" max="6405" width="13.28515625" style="2" customWidth="1"/>
    <col min="6406" max="6406" width="18.85546875" style="2"/>
    <col min="6407" max="6407" width="20.28515625" style="2" customWidth="1"/>
    <col min="6408" max="6656" width="18.85546875" style="2"/>
    <col min="6657" max="6657" width="2.42578125" style="2" customWidth="1"/>
    <col min="6658" max="6658" width="29.85546875" style="2" customWidth="1"/>
    <col min="6659" max="6659" width="7.7109375" style="2" customWidth="1"/>
    <col min="6660" max="6660" width="18.85546875" style="2"/>
    <col min="6661" max="6661" width="13.28515625" style="2" customWidth="1"/>
    <col min="6662" max="6662" width="18.85546875" style="2"/>
    <col min="6663" max="6663" width="20.28515625" style="2" customWidth="1"/>
    <col min="6664" max="6912" width="18.85546875" style="2"/>
    <col min="6913" max="6913" width="2.42578125" style="2" customWidth="1"/>
    <col min="6914" max="6914" width="29.85546875" style="2" customWidth="1"/>
    <col min="6915" max="6915" width="7.7109375" style="2" customWidth="1"/>
    <col min="6916" max="6916" width="18.85546875" style="2"/>
    <col min="6917" max="6917" width="13.28515625" style="2" customWidth="1"/>
    <col min="6918" max="6918" width="18.85546875" style="2"/>
    <col min="6919" max="6919" width="20.28515625" style="2" customWidth="1"/>
    <col min="6920" max="7168" width="18.85546875" style="2"/>
    <col min="7169" max="7169" width="2.42578125" style="2" customWidth="1"/>
    <col min="7170" max="7170" width="29.85546875" style="2" customWidth="1"/>
    <col min="7171" max="7171" width="7.7109375" style="2" customWidth="1"/>
    <col min="7172" max="7172" width="18.85546875" style="2"/>
    <col min="7173" max="7173" width="13.28515625" style="2" customWidth="1"/>
    <col min="7174" max="7174" width="18.85546875" style="2"/>
    <col min="7175" max="7175" width="20.28515625" style="2" customWidth="1"/>
    <col min="7176" max="7424" width="18.85546875" style="2"/>
    <col min="7425" max="7425" width="2.42578125" style="2" customWidth="1"/>
    <col min="7426" max="7426" width="29.85546875" style="2" customWidth="1"/>
    <col min="7427" max="7427" width="7.7109375" style="2" customWidth="1"/>
    <col min="7428" max="7428" width="18.85546875" style="2"/>
    <col min="7429" max="7429" width="13.28515625" style="2" customWidth="1"/>
    <col min="7430" max="7430" width="18.85546875" style="2"/>
    <col min="7431" max="7431" width="20.28515625" style="2" customWidth="1"/>
    <col min="7432" max="7680" width="18.85546875" style="2"/>
    <col min="7681" max="7681" width="2.42578125" style="2" customWidth="1"/>
    <col min="7682" max="7682" width="29.85546875" style="2" customWidth="1"/>
    <col min="7683" max="7683" width="7.7109375" style="2" customWidth="1"/>
    <col min="7684" max="7684" width="18.85546875" style="2"/>
    <col min="7685" max="7685" width="13.28515625" style="2" customWidth="1"/>
    <col min="7686" max="7686" width="18.85546875" style="2"/>
    <col min="7687" max="7687" width="20.28515625" style="2" customWidth="1"/>
    <col min="7688" max="7936" width="18.85546875" style="2"/>
    <col min="7937" max="7937" width="2.42578125" style="2" customWidth="1"/>
    <col min="7938" max="7938" width="29.85546875" style="2" customWidth="1"/>
    <col min="7939" max="7939" width="7.7109375" style="2" customWidth="1"/>
    <col min="7940" max="7940" width="18.85546875" style="2"/>
    <col min="7941" max="7941" width="13.28515625" style="2" customWidth="1"/>
    <col min="7942" max="7942" width="18.85546875" style="2"/>
    <col min="7943" max="7943" width="20.28515625" style="2" customWidth="1"/>
    <col min="7944" max="8192" width="18.85546875" style="2"/>
    <col min="8193" max="8193" width="2.42578125" style="2" customWidth="1"/>
    <col min="8194" max="8194" width="29.85546875" style="2" customWidth="1"/>
    <col min="8195" max="8195" width="7.7109375" style="2" customWidth="1"/>
    <col min="8196" max="8196" width="18.85546875" style="2"/>
    <col min="8197" max="8197" width="13.28515625" style="2" customWidth="1"/>
    <col min="8198" max="8198" width="18.85546875" style="2"/>
    <col min="8199" max="8199" width="20.28515625" style="2" customWidth="1"/>
    <col min="8200" max="8448" width="18.85546875" style="2"/>
    <col min="8449" max="8449" width="2.42578125" style="2" customWidth="1"/>
    <col min="8450" max="8450" width="29.85546875" style="2" customWidth="1"/>
    <col min="8451" max="8451" width="7.7109375" style="2" customWidth="1"/>
    <col min="8452" max="8452" width="18.85546875" style="2"/>
    <col min="8453" max="8453" width="13.28515625" style="2" customWidth="1"/>
    <col min="8454" max="8454" width="18.85546875" style="2"/>
    <col min="8455" max="8455" width="20.28515625" style="2" customWidth="1"/>
    <col min="8456" max="8704" width="18.85546875" style="2"/>
    <col min="8705" max="8705" width="2.42578125" style="2" customWidth="1"/>
    <col min="8706" max="8706" width="29.85546875" style="2" customWidth="1"/>
    <col min="8707" max="8707" width="7.7109375" style="2" customWidth="1"/>
    <col min="8708" max="8708" width="18.85546875" style="2"/>
    <col min="8709" max="8709" width="13.28515625" style="2" customWidth="1"/>
    <col min="8710" max="8710" width="18.85546875" style="2"/>
    <col min="8711" max="8711" width="20.28515625" style="2" customWidth="1"/>
    <col min="8712" max="8960" width="18.85546875" style="2"/>
    <col min="8961" max="8961" width="2.42578125" style="2" customWidth="1"/>
    <col min="8962" max="8962" width="29.85546875" style="2" customWidth="1"/>
    <col min="8963" max="8963" width="7.7109375" style="2" customWidth="1"/>
    <col min="8964" max="8964" width="18.85546875" style="2"/>
    <col min="8965" max="8965" width="13.28515625" style="2" customWidth="1"/>
    <col min="8966" max="8966" width="18.85546875" style="2"/>
    <col min="8967" max="8967" width="20.28515625" style="2" customWidth="1"/>
    <col min="8968" max="9216" width="18.85546875" style="2"/>
    <col min="9217" max="9217" width="2.42578125" style="2" customWidth="1"/>
    <col min="9218" max="9218" width="29.85546875" style="2" customWidth="1"/>
    <col min="9219" max="9219" width="7.7109375" style="2" customWidth="1"/>
    <col min="9220" max="9220" width="18.85546875" style="2"/>
    <col min="9221" max="9221" width="13.28515625" style="2" customWidth="1"/>
    <col min="9222" max="9222" width="18.85546875" style="2"/>
    <col min="9223" max="9223" width="20.28515625" style="2" customWidth="1"/>
    <col min="9224" max="9472" width="18.85546875" style="2"/>
    <col min="9473" max="9473" width="2.42578125" style="2" customWidth="1"/>
    <col min="9474" max="9474" width="29.85546875" style="2" customWidth="1"/>
    <col min="9475" max="9475" width="7.7109375" style="2" customWidth="1"/>
    <col min="9476" max="9476" width="18.85546875" style="2"/>
    <col min="9477" max="9477" width="13.28515625" style="2" customWidth="1"/>
    <col min="9478" max="9478" width="18.85546875" style="2"/>
    <col min="9479" max="9479" width="20.28515625" style="2" customWidth="1"/>
    <col min="9480" max="9728" width="18.85546875" style="2"/>
    <col min="9729" max="9729" width="2.42578125" style="2" customWidth="1"/>
    <col min="9730" max="9730" width="29.85546875" style="2" customWidth="1"/>
    <col min="9731" max="9731" width="7.7109375" style="2" customWidth="1"/>
    <col min="9732" max="9732" width="18.85546875" style="2"/>
    <col min="9733" max="9733" width="13.28515625" style="2" customWidth="1"/>
    <col min="9734" max="9734" width="18.85546875" style="2"/>
    <col min="9735" max="9735" width="20.28515625" style="2" customWidth="1"/>
    <col min="9736" max="9984" width="18.85546875" style="2"/>
    <col min="9985" max="9985" width="2.42578125" style="2" customWidth="1"/>
    <col min="9986" max="9986" width="29.85546875" style="2" customWidth="1"/>
    <col min="9987" max="9987" width="7.7109375" style="2" customWidth="1"/>
    <col min="9988" max="9988" width="18.85546875" style="2"/>
    <col min="9989" max="9989" width="13.28515625" style="2" customWidth="1"/>
    <col min="9990" max="9990" width="18.85546875" style="2"/>
    <col min="9991" max="9991" width="20.28515625" style="2" customWidth="1"/>
    <col min="9992" max="10240" width="18.85546875" style="2"/>
    <col min="10241" max="10241" width="2.42578125" style="2" customWidth="1"/>
    <col min="10242" max="10242" width="29.85546875" style="2" customWidth="1"/>
    <col min="10243" max="10243" width="7.7109375" style="2" customWidth="1"/>
    <col min="10244" max="10244" width="18.85546875" style="2"/>
    <col min="10245" max="10245" width="13.28515625" style="2" customWidth="1"/>
    <col min="10246" max="10246" width="18.85546875" style="2"/>
    <col min="10247" max="10247" width="20.28515625" style="2" customWidth="1"/>
    <col min="10248" max="10496" width="18.85546875" style="2"/>
    <col min="10497" max="10497" width="2.42578125" style="2" customWidth="1"/>
    <col min="10498" max="10498" width="29.85546875" style="2" customWidth="1"/>
    <col min="10499" max="10499" width="7.7109375" style="2" customWidth="1"/>
    <col min="10500" max="10500" width="18.85546875" style="2"/>
    <col min="10501" max="10501" width="13.28515625" style="2" customWidth="1"/>
    <col min="10502" max="10502" width="18.85546875" style="2"/>
    <col min="10503" max="10503" width="20.28515625" style="2" customWidth="1"/>
    <col min="10504" max="10752" width="18.85546875" style="2"/>
    <col min="10753" max="10753" width="2.42578125" style="2" customWidth="1"/>
    <col min="10754" max="10754" width="29.85546875" style="2" customWidth="1"/>
    <col min="10755" max="10755" width="7.7109375" style="2" customWidth="1"/>
    <col min="10756" max="10756" width="18.85546875" style="2"/>
    <col min="10757" max="10757" width="13.28515625" style="2" customWidth="1"/>
    <col min="10758" max="10758" width="18.85546875" style="2"/>
    <col min="10759" max="10759" width="20.28515625" style="2" customWidth="1"/>
    <col min="10760" max="11008" width="18.85546875" style="2"/>
    <col min="11009" max="11009" width="2.42578125" style="2" customWidth="1"/>
    <col min="11010" max="11010" width="29.85546875" style="2" customWidth="1"/>
    <col min="11011" max="11011" width="7.7109375" style="2" customWidth="1"/>
    <col min="11012" max="11012" width="18.85546875" style="2"/>
    <col min="11013" max="11013" width="13.28515625" style="2" customWidth="1"/>
    <col min="11014" max="11014" width="18.85546875" style="2"/>
    <col min="11015" max="11015" width="20.28515625" style="2" customWidth="1"/>
    <col min="11016" max="11264" width="18.85546875" style="2"/>
    <col min="11265" max="11265" width="2.42578125" style="2" customWidth="1"/>
    <col min="11266" max="11266" width="29.85546875" style="2" customWidth="1"/>
    <col min="11267" max="11267" width="7.7109375" style="2" customWidth="1"/>
    <col min="11268" max="11268" width="18.85546875" style="2"/>
    <col min="11269" max="11269" width="13.28515625" style="2" customWidth="1"/>
    <col min="11270" max="11270" width="18.85546875" style="2"/>
    <col min="11271" max="11271" width="20.28515625" style="2" customWidth="1"/>
    <col min="11272" max="11520" width="18.85546875" style="2"/>
    <col min="11521" max="11521" width="2.42578125" style="2" customWidth="1"/>
    <col min="11522" max="11522" width="29.85546875" style="2" customWidth="1"/>
    <col min="11523" max="11523" width="7.7109375" style="2" customWidth="1"/>
    <col min="11524" max="11524" width="18.85546875" style="2"/>
    <col min="11525" max="11525" width="13.28515625" style="2" customWidth="1"/>
    <col min="11526" max="11526" width="18.85546875" style="2"/>
    <col min="11527" max="11527" width="20.28515625" style="2" customWidth="1"/>
    <col min="11528" max="11776" width="18.85546875" style="2"/>
    <col min="11777" max="11777" width="2.42578125" style="2" customWidth="1"/>
    <col min="11778" max="11778" width="29.85546875" style="2" customWidth="1"/>
    <col min="11779" max="11779" width="7.7109375" style="2" customWidth="1"/>
    <col min="11780" max="11780" width="18.85546875" style="2"/>
    <col min="11781" max="11781" width="13.28515625" style="2" customWidth="1"/>
    <col min="11782" max="11782" width="18.85546875" style="2"/>
    <col min="11783" max="11783" width="20.28515625" style="2" customWidth="1"/>
    <col min="11784" max="12032" width="18.85546875" style="2"/>
    <col min="12033" max="12033" width="2.42578125" style="2" customWidth="1"/>
    <col min="12034" max="12034" width="29.85546875" style="2" customWidth="1"/>
    <col min="12035" max="12035" width="7.7109375" style="2" customWidth="1"/>
    <col min="12036" max="12036" width="18.85546875" style="2"/>
    <col min="12037" max="12037" width="13.28515625" style="2" customWidth="1"/>
    <col min="12038" max="12038" width="18.85546875" style="2"/>
    <col min="12039" max="12039" width="20.28515625" style="2" customWidth="1"/>
    <col min="12040" max="12288" width="18.85546875" style="2"/>
    <col min="12289" max="12289" width="2.42578125" style="2" customWidth="1"/>
    <col min="12290" max="12290" width="29.85546875" style="2" customWidth="1"/>
    <col min="12291" max="12291" width="7.7109375" style="2" customWidth="1"/>
    <col min="12292" max="12292" width="18.85546875" style="2"/>
    <col min="12293" max="12293" width="13.28515625" style="2" customWidth="1"/>
    <col min="12294" max="12294" width="18.85546875" style="2"/>
    <col min="12295" max="12295" width="20.28515625" style="2" customWidth="1"/>
    <col min="12296" max="12544" width="18.85546875" style="2"/>
    <col min="12545" max="12545" width="2.42578125" style="2" customWidth="1"/>
    <col min="12546" max="12546" width="29.85546875" style="2" customWidth="1"/>
    <col min="12547" max="12547" width="7.7109375" style="2" customWidth="1"/>
    <col min="12548" max="12548" width="18.85546875" style="2"/>
    <col min="12549" max="12549" width="13.28515625" style="2" customWidth="1"/>
    <col min="12550" max="12550" width="18.85546875" style="2"/>
    <col min="12551" max="12551" width="20.28515625" style="2" customWidth="1"/>
    <col min="12552" max="12800" width="18.85546875" style="2"/>
    <col min="12801" max="12801" width="2.42578125" style="2" customWidth="1"/>
    <col min="12802" max="12802" width="29.85546875" style="2" customWidth="1"/>
    <col min="12803" max="12803" width="7.7109375" style="2" customWidth="1"/>
    <col min="12804" max="12804" width="18.85546875" style="2"/>
    <col min="12805" max="12805" width="13.28515625" style="2" customWidth="1"/>
    <col min="12806" max="12806" width="18.85546875" style="2"/>
    <col min="12807" max="12807" width="20.28515625" style="2" customWidth="1"/>
    <col min="12808" max="13056" width="18.85546875" style="2"/>
    <col min="13057" max="13057" width="2.42578125" style="2" customWidth="1"/>
    <col min="13058" max="13058" width="29.85546875" style="2" customWidth="1"/>
    <col min="13059" max="13059" width="7.7109375" style="2" customWidth="1"/>
    <col min="13060" max="13060" width="18.85546875" style="2"/>
    <col min="13061" max="13061" width="13.28515625" style="2" customWidth="1"/>
    <col min="13062" max="13062" width="18.85546875" style="2"/>
    <col min="13063" max="13063" width="20.28515625" style="2" customWidth="1"/>
    <col min="13064" max="13312" width="18.85546875" style="2"/>
    <col min="13313" max="13313" width="2.42578125" style="2" customWidth="1"/>
    <col min="13314" max="13314" width="29.85546875" style="2" customWidth="1"/>
    <col min="13315" max="13315" width="7.7109375" style="2" customWidth="1"/>
    <col min="13316" max="13316" width="18.85546875" style="2"/>
    <col min="13317" max="13317" width="13.28515625" style="2" customWidth="1"/>
    <col min="13318" max="13318" width="18.85546875" style="2"/>
    <col min="13319" max="13319" width="20.28515625" style="2" customWidth="1"/>
    <col min="13320" max="13568" width="18.85546875" style="2"/>
    <col min="13569" max="13569" width="2.42578125" style="2" customWidth="1"/>
    <col min="13570" max="13570" width="29.85546875" style="2" customWidth="1"/>
    <col min="13571" max="13571" width="7.7109375" style="2" customWidth="1"/>
    <col min="13572" max="13572" width="18.85546875" style="2"/>
    <col min="13573" max="13573" width="13.28515625" style="2" customWidth="1"/>
    <col min="13574" max="13574" width="18.85546875" style="2"/>
    <col min="13575" max="13575" width="20.28515625" style="2" customWidth="1"/>
    <col min="13576" max="13824" width="18.85546875" style="2"/>
    <col min="13825" max="13825" width="2.42578125" style="2" customWidth="1"/>
    <col min="13826" max="13826" width="29.85546875" style="2" customWidth="1"/>
    <col min="13827" max="13827" width="7.7109375" style="2" customWidth="1"/>
    <col min="13828" max="13828" width="18.85546875" style="2"/>
    <col min="13829" max="13829" width="13.28515625" style="2" customWidth="1"/>
    <col min="13830" max="13830" width="18.85546875" style="2"/>
    <col min="13831" max="13831" width="20.28515625" style="2" customWidth="1"/>
    <col min="13832" max="14080" width="18.85546875" style="2"/>
    <col min="14081" max="14081" width="2.42578125" style="2" customWidth="1"/>
    <col min="14082" max="14082" width="29.85546875" style="2" customWidth="1"/>
    <col min="14083" max="14083" width="7.7109375" style="2" customWidth="1"/>
    <col min="14084" max="14084" width="18.85546875" style="2"/>
    <col min="14085" max="14085" width="13.28515625" style="2" customWidth="1"/>
    <col min="14086" max="14086" width="18.85546875" style="2"/>
    <col min="14087" max="14087" width="20.28515625" style="2" customWidth="1"/>
    <col min="14088" max="14336" width="18.85546875" style="2"/>
    <col min="14337" max="14337" width="2.42578125" style="2" customWidth="1"/>
    <col min="14338" max="14338" width="29.85546875" style="2" customWidth="1"/>
    <col min="14339" max="14339" width="7.7109375" style="2" customWidth="1"/>
    <col min="14340" max="14340" width="18.85546875" style="2"/>
    <col min="14341" max="14341" width="13.28515625" style="2" customWidth="1"/>
    <col min="14342" max="14342" width="18.85546875" style="2"/>
    <col min="14343" max="14343" width="20.28515625" style="2" customWidth="1"/>
    <col min="14344" max="14592" width="18.85546875" style="2"/>
    <col min="14593" max="14593" width="2.42578125" style="2" customWidth="1"/>
    <col min="14594" max="14594" width="29.85546875" style="2" customWidth="1"/>
    <col min="14595" max="14595" width="7.7109375" style="2" customWidth="1"/>
    <col min="14596" max="14596" width="18.85546875" style="2"/>
    <col min="14597" max="14597" width="13.28515625" style="2" customWidth="1"/>
    <col min="14598" max="14598" width="18.85546875" style="2"/>
    <col min="14599" max="14599" width="20.28515625" style="2" customWidth="1"/>
    <col min="14600" max="14848" width="18.85546875" style="2"/>
    <col min="14849" max="14849" width="2.42578125" style="2" customWidth="1"/>
    <col min="14850" max="14850" width="29.85546875" style="2" customWidth="1"/>
    <col min="14851" max="14851" width="7.7109375" style="2" customWidth="1"/>
    <col min="14852" max="14852" width="18.85546875" style="2"/>
    <col min="14853" max="14853" width="13.28515625" style="2" customWidth="1"/>
    <col min="14854" max="14854" width="18.85546875" style="2"/>
    <col min="14855" max="14855" width="20.28515625" style="2" customWidth="1"/>
    <col min="14856" max="15104" width="18.85546875" style="2"/>
    <col min="15105" max="15105" width="2.42578125" style="2" customWidth="1"/>
    <col min="15106" max="15106" width="29.85546875" style="2" customWidth="1"/>
    <col min="15107" max="15107" width="7.7109375" style="2" customWidth="1"/>
    <col min="15108" max="15108" width="18.85546875" style="2"/>
    <col min="15109" max="15109" width="13.28515625" style="2" customWidth="1"/>
    <col min="15110" max="15110" width="18.85546875" style="2"/>
    <col min="15111" max="15111" width="20.28515625" style="2" customWidth="1"/>
    <col min="15112" max="15360" width="18.85546875" style="2"/>
    <col min="15361" max="15361" width="2.42578125" style="2" customWidth="1"/>
    <col min="15362" max="15362" width="29.85546875" style="2" customWidth="1"/>
    <col min="15363" max="15363" width="7.7109375" style="2" customWidth="1"/>
    <col min="15364" max="15364" width="18.85546875" style="2"/>
    <col min="15365" max="15365" width="13.28515625" style="2" customWidth="1"/>
    <col min="15366" max="15366" width="18.85546875" style="2"/>
    <col min="15367" max="15367" width="20.28515625" style="2" customWidth="1"/>
    <col min="15368" max="15616" width="18.85546875" style="2"/>
    <col min="15617" max="15617" width="2.42578125" style="2" customWidth="1"/>
    <col min="15618" max="15618" width="29.85546875" style="2" customWidth="1"/>
    <col min="15619" max="15619" width="7.7109375" style="2" customWidth="1"/>
    <col min="15620" max="15620" width="18.85546875" style="2"/>
    <col min="15621" max="15621" width="13.28515625" style="2" customWidth="1"/>
    <col min="15622" max="15622" width="18.85546875" style="2"/>
    <col min="15623" max="15623" width="20.28515625" style="2" customWidth="1"/>
    <col min="15624" max="15872" width="18.85546875" style="2"/>
    <col min="15873" max="15873" width="2.42578125" style="2" customWidth="1"/>
    <col min="15874" max="15874" width="29.85546875" style="2" customWidth="1"/>
    <col min="15875" max="15875" width="7.7109375" style="2" customWidth="1"/>
    <col min="15876" max="15876" width="18.85546875" style="2"/>
    <col min="15877" max="15877" width="13.28515625" style="2" customWidth="1"/>
    <col min="15878" max="15878" width="18.85546875" style="2"/>
    <col min="15879" max="15879" width="20.28515625" style="2" customWidth="1"/>
    <col min="15880" max="16128" width="18.85546875" style="2"/>
    <col min="16129" max="16129" width="2.42578125" style="2" customWidth="1"/>
    <col min="16130" max="16130" width="29.85546875" style="2" customWidth="1"/>
    <col min="16131" max="16131" width="7.7109375" style="2" customWidth="1"/>
    <col min="16132" max="16132" width="18.85546875" style="2"/>
    <col min="16133" max="16133" width="13.28515625" style="2" customWidth="1"/>
    <col min="16134" max="16134" width="18.85546875" style="2"/>
    <col min="16135" max="16135" width="20.28515625" style="2" customWidth="1"/>
    <col min="16136" max="16384" width="18.85546875" style="2"/>
  </cols>
  <sheetData>
    <row r="1" spans="2:10" ht="16.850000000000001" customHeight="1" x14ac:dyDescent="0.2">
      <c r="B1" s="269"/>
      <c r="G1" s="270" t="s">
        <v>1091</v>
      </c>
    </row>
    <row r="2" spans="2:10" ht="16.850000000000001" customHeight="1" x14ac:dyDescent="0.2">
      <c r="B2" s="269"/>
      <c r="G2" s="271" t="s">
        <v>1092</v>
      </c>
    </row>
    <row r="3" spans="2:10" ht="16.850000000000001" customHeight="1" x14ac:dyDescent="0.2">
      <c r="B3" s="269"/>
      <c r="G3" s="272" t="s">
        <v>1093</v>
      </c>
    </row>
    <row r="4" spans="2:10" s="274" customFormat="1" ht="16.850000000000001" customHeight="1" x14ac:dyDescent="0.2">
      <c r="B4" s="273"/>
      <c r="G4" s="275" t="s">
        <v>1094</v>
      </c>
    </row>
    <row r="5" spans="2:10" s="278" customFormat="1" ht="22.25" customHeight="1" x14ac:dyDescent="0.2">
      <c r="B5" s="276"/>
      <c r="C5" s="277"/>
      <c r="D5" s="277"/>
      <c r="E5" s="277"/>
      <c r="F5" s="277"/>
      <c r="G5" s="277"/>
    </row>
    <row r="6" spans="2:10" s="278" customFormat="1" ht="22.25" customHeight="1" x14ac:dyDescent="0.2">
      <c r="B6" s="280"/>
    </row>
    <row r="7" spans="2:10" s="278" customFormat="1" ht="22.25" customHeight="1" x14ac:dyDescent="0.2">
      <c r="B7" s="279"/>
      <c r="C7" s="281"/>
      <c r="D7" s="281"/>
      <c r="E7" s="281"/>
      <c r="F7" s="282"/>
      <c r="G7" s="283"/>
      <c r="I7" s="283"/>
      <c r="J7" s="284"/>
    </row>
    <row r="8" spans="2:10" s="278" customFormat="1" ht="22.25" customHeight="1" x14ac:dyDescent="0.2">
      <c r="B8" s="279"/>
      <c r="C8" s="281"/>
      <c r="D8" s="281"/>
      <c r="E8" s="281"/>
      <c r="F8" s="282"/>
      <c r="I8" s="283"/>
      <c r="J8" s="284"/>
    </row>
    <row r="9" spans="2:10" s="278" customFormat="1" ht="22.25" customHeight="1" x14ac:dyDescent="0.2">
      <c r="B9" s="279"/>
      <c r="C9" s="281"/>
      <c r="D9" s="281"/>
      <c r="E9" s="281"/>
      <c r="F9" s="282"/>
      <c r="G9" s="283"/>
      <c r="I9" s="283"/>
      <c r="J9" s="284"/>
    </row>
    <row r="10" spans="2:10" s="278" customFormat="1" ht="22.25" customHeight="1" x14ac:dyDescent="0.2">
      <c r="B10" s="279"/>
      <c r="C10" s="285"/>
      <c r="D10" s="286"/>
      <c r="F10" s="282"/>
      <c r="G10" s="283"/>
      <c r="I10" s="283"/>
      <c r="J10" s="284"/>
    </row>
    <row r="11" spans="2:10" s="278" customFormat="1" ht="22.25" customHeight="1" x14ac:dyDescent="0.2">
      <c r="B11" s="279"/>
      <c r="C11" s="285"/>
      <c r="D11" s="286"/>
      <c r="F11" s="282"/>
      <c r="G11" s="283"/>
      <c r="I11" s="283"/>
      <c r="J11" s="284"/>
    </row>
    <row r="12" spans="2:10" s="278" customFormat="1" ht="22.25" customHeight="1" x14ac:dyDescent="0.2">
      <c r="B12" s="279"/>
      <c r="C12" s="281"/>
      <c r="D12" s="281"/>
      <c r="E12" s="281"/>
      <c r="F12" s="282"/>
      <c r="G12" s="283"/>
    </row>
    <row r="13" spans="2:10" s="278" customFormat="1" ht="22.25" customHeight="1" x14ac:dyDescent="0.2">
      <c r="B13" s="279"/>
      <c r="C13" s="281"/>
      <c r="D13" s="281"/>
      <c r="F13" s="282"/>
    </row>
    <row r="14" spans="2:10" s="278" customFormat="1" ht="22.25" customHeight="1" x14ac:dyDescent="0.2">
      <c r="B14" s="279"/>
      <c r="C14" s="285"/>
      <c r="D14" s="286"/>
      <c r="F14" s="282"/>
    </row>
    <row r="15" spans="2:10" s="278" customFormat="1" ht="22.25" customHeight="1" x14ac:dyDescent="0.2">
      <c r="B15" s="279"/>
      <c r="C15" s="285"/>
      <c r="D15" s="286"/>
      <c r="F15" s="282"/>
    </row>
    <row r="16" spans="2:10" s="278" customFormat="1" ht="22.25" customHeight="1" x14ac:dyDescent="0.2">
      <c r="B16" s="279"/>
      <c r="C16" s="285"/>
      <c r="D16" s="286"/>
      <c r="F16" s="282"/>
    </row>
    <row r="17" spans="2:6" s="278" customFormat="1" ht="22.25" customHeight="1" x14ac:dyDescent="0.2">
      <c r="B17" s="279"/>
      <c r="C17" s="285"/>
      <c r="D17" s="286"/>
      <c r="F17" s="282"/>
    </row>
    <row r="18" spans="2:6" s="278" customFormat="1" ht="22.25" customHeight="1" x14ac:dyDescent="0.2">
      <c r="B18" s="279"/>
      <c r="C18" s="285"/>
      <c r="D18" s="286"/>
      <c r="F18" s="282"/>
    </row>
    <row r="19" spans="2:6" s="278" customFormat="1" ht="22.25" customHeight="1" x14ac:dyDescent="0.2">
      <c r="B19" s="279"/>
    </row>
    <row r="20" spans="2:6" s="278" customFormat="1" ht="22.25" customHeight="1" x14ac:dyDescent="0.2">
      <c r="B20" s="279"/>
    </row>
    <row r="21" spans="2:6" s="278" customFormat="1" ht="22.25" customHeight="1" x14ac:dyDescent="0.2">
      <c r="B21" s="279"/>
    </row>
    <row r="22" spans="2:6" s="278" customFormat="1" ht="22.25" customHeight="1" x14ac:dyDescent="0.2">
      <c r="B22" s="279"/>
    </row>
    <row r="23" spans="2:6" s="278" customFormat="1" ht="22.25" customHeight="1" x14ac:dyDescent="0.2">
      <c r="B23" s="287" t="s">
        <v>16</v>
      </c>
      <c r="C23" s="288" t="s">
        <v>1105</v>
      </c>
    </row>
    <row r="24" spans="2:6" s="278" customFormat="1" ht="22.25" customHeight="1" x14ac:dyDescent="0.2">
      <c r="B24" s="279"/>
      <c r="C24" s="289"/>
    </row>
    <row r="25" spans="2:6" s="278" customFormat="1" ht="22.25" customHeight="1" x14ac:dyDescent="0.2">
      <c r="B25" s="287" t="s">
        <v>1095</v>
      </c>
      <c r="C25" s="290" t="s">
        <v>1096</v>
      </c>
      <c r="D25" s="289"/>
      <c r="E25" s="290"/>
    </row>
    <row r="26" spans="2:6" s="278" customFormat="1" ht="22.25" customHeight="1" x14ac:dyDescent="0.2">
      <c r="B26" s="287"/>
      <c r="C26" s="289"/>
      <c r="D26" s="289"/>
      <c r="E26" s="289"/>
    </row>
    <row r="27" spans="2:6" s="278" customFormat="1" ht="22.25" customHeight="1" x14ac:dyDescent="0.2">
      <c r="B27" s="287" t="s">
        <v>1097</v>
      </c>
      <c r="C27" s="278" t="s">
        <v>1098</v>
      </c>
    </row>
    <row r="28" spans="2:6" s="278" customFormat="1" ht="22.25" customHeight="1" x14ac:dyDescent="0.2">
      <c r="B28" s="287"/>
    </row>
    <row r="29" spans="2:6" s="278" customFormat="1" ht="22.25" customHeight="1" x14ac:dyDescent="0.2">
      <c r="B29" s="287" t="s">
        <v>1099</v>
      </c>
      <c r="C29" s="291" t="s">
        <v>21</v>
      </c>
    </row>
    <row r="30" spans="2:6" s="278" customFormat="1" ht="22.25" customHeight="1" x14ac:dyDescent="0.2">
      <c r="B30" s="287"/>
    </row>
    <row r="31" spans="2:6" s="278" customFormat="1" ht="22.25" customHeight="1" x14ac:dyDescent="0.2">
      <c r="B31" s="287" t="s">
        <v>1100</v>
      </c>
      <c r="C31" s="278" t="s">
        <v>1101</v>
      </c>
    </row>
    <row r="32" spans="2:6" s="278" customFormat="1" ht="22.25" customHeight="1" x14ac:dyDescent="0.2">
      <c r="B32" s="287" t="s">
        <v>1102</v>
      </c>
      <c r="C32" s="292" t="s">
        <v>1103</v>
      </c>
    </row>
    <row r="33" spans="2:3" s="278" customFormat="1" ht="22.25" customHeight="1" x14ac:dyDescent="0.2">
      <c r="B33" s="287" t="s">
        <v>22</v>
      </c>
      <c r="C33" s="293" t="s">
        <v>1104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workbookViewId="0"/>
  </sheetViews>
  <sheetFormatPr defaultRowHeight="10.5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7" customHeight="1" x14ac:dyDescent="0.2"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8" t="s">
        <v>6</v>
      </c>
      <c r="BT2" s="18" t="s">
        <v>7</v>
      </c>
    </row>
    <row r="3" spans="1:74" s="1" customFormat="1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 x14ac:dyDescent="0.2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1.95" customHeight="1" x14ac:dyDescent="0.2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5" t="s">
        <v>14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P5" s="23"/>
      <c r="AQ5" s="23"/>
      <c r="AR5" s="21"/>
      <c r="BE5" s="302" t="s">
        <v>15</v>
      </c>
      <c r="BS5" s="18" t="s">
        <v>6</v>
      </c>
    </row>
    <row r="6" spans="1:74" s="1" customFormat="1" ht="37" customHeight="1" x14ac:dyDescent="0.2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7" t="s">
        <v>17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23"/>
      <c r="AQ6" s="23"/>
      <c r="AR6" s="21"/>
      <c r="BE6" s="303"/>
      <c r="BS6" s="18" t="s">
        <v>6</v>
      </c>
    </row>
    <row r="7" spans="1:74" s="1" customFormat="1" ht="11.95" customHeight="1" x14ac:dyDescent="0.2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3"/>
      <c r="BS7" s="18" t="s">
        <v>6</v>
      </c>
    </row>
    <row r="8" spans="1:74" s="1" customFormat="1" ht="11.95" customHeight="1" x14ac:dyDescent="0.2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3"/>
      <c r="BS8" s="18" t="s">
        <v>6</v>
      </c>
    </row>
    <row r="9" spans="1:74" s="1" customFormat="1" ht="14.4" customHeight="1" x14ac:dyDescent="0.2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3"/>
      <c r="BS9" s="18" t="s">
        <v>6</v>
      </c>
    </row>
    <row r="10" spans="1:74" s="1" customFormat="1" ht="11.95" customHeight="1" x14ac:dyDescent="0.2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03"/>
      <c r="BS10" s="18" t="s">
        <v>6</v>
      </c>
    </row>
    <row r="11" spans="1:74" s="1" customFormat="1" ht="18.5" customHeight="1" x14ac:dyDescent="0.2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03"/>
      <c r="BS11" s="18" t="s">
        <v>6</v>
      </c>
    </row>
    <row r="12" spans="1:74" s="1" customFormat="1" ht="6.9" customHeight="1" x14ac:dyDescent="0.2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3"/>
      <c r="BS12" s="18" t="s">
        <v>6</v>
      </c>
    </row>
    <row r="13" spans="1:74" s="1" customFormat="1" ht="11.95" customHeight="1" x14ac:dyDescent="0.2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303"/>
      <c r="BS13" s="18" t="s">
        <v>6</v>
      </c>
    </row>
    <row r="14" spans="1:74" ht="12.45" x14ac:dyDescent="0.2">
      <c r="B14" s="22"/>
      <c r="C14" s="23"/>
      <c r="D14" s="23"/>
      <c r="E14" s="308" t="s">
        <v>28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303"/>
      <c r="BS14" s="18" t="s">
        <v>6</v>
      </c>
    </row>
    <row r="15" spans="1:74" s="1" customFormat="1" ht="6.9" customHeight="1" x14ac:dyDescent="0.2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3"/>
      <c r="BS15" s="18" t="s">
        <v>4</v>
      </c>
    </row>
    <row r="16" spans="1:74" s="1" customFormat="1" ht="11.95" customHeight="1" x14ac:dyDescent="0.2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3"/>
      <c r="BS16" s="18" t="s">
        <v>4</v>
      </c>
    </row>
    <row r="17" spans="1:71" s="1" customFormat="1" ht="18.5" customHeight="1" x14ac:dyDescent="0.2">
      <c r="B17" s="22"/>
      <c r="C17" s="23"/>
      <c r="D17" s="23"/>
      <c r="E17" s="28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03"/>
      <c r="BS17" s="18" t="s">
        <v>31</v>
      </c>
    </row>
    <row r="18" spans="1:71" s="1" customFormat="1" ht="6.9" customHeight="1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3"/>
      <c r="BS18" s="18" t="s">
        <v>6</v>
      </c>
    </row>
    <row r="19" spans="1:71" s="1" customFormat="1" ht="11.95" customHeight="1" x14ac:dyDescent="0.2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3"/>
      <c r="BS19" s="18" t="s">
        <v>6</v>
      </c>
    </row>
    <row r="20" spans="1:71" s="1" customFormat="1" ht="18.5" customHeight="1" x14ac:dyDescent="0.2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03"/>
      <c r="BS20" s="18" t="s">
        <v>31</v>
      </c>
    </row>
    <row r="21" spans="1:71" s="1" customFormat="1" ht="6.9" customHeight="1" x14ac:dyDescent="0.2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3"/>
    </row>
    <row r="22" spans="1:71" s="1" customFormat="1" ht="11.95" customHeight="1" x14ac:dyDescent="0.2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3"/>
    </row>
    <row r="23" spans="1:71" s="1" customFormat="1" ht="16.55" customHeight="1" x14ac:dyDescent="0.2">
      <c r="B23" s="22"/>
      <c r="C23" s="23"/>
      <c r="D23" s="23"/>
      <c r="E23" s="310" t="s">
        <v>1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23"/>
      <c r="AP23" s="23"/>
      <c r="AQ23" s="23"/>
      <c r="AR23" s="21"/>
      <c r="BE23" s="303"/>
    </row>
    <row r="24" spans="1:71" s="1" customFormat="1" ht="6.9" customHeight="1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3"/>
    </row>
    <row r="25" spans="1:71" s="1" customFormat="1" ht="6.9" customHeight="1" x14ac:dyDescent="0.2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3"/>
    </row>
    <row r="26" spans="1:71" s="2" customFormat="1" ht="26.05" customHeight="1" x14ac:dyDescent="0.2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1" t="e">
        <f>ROUND(AG94,2)</f>
        <v>#VALUE!</v>
      </c>
      <c r="AL26" s="312"/>
      <c r="AM26" s="312"/>
      <c r="AN26" s="312"/>
      <c r="AO26" s="312"/>
      <c r="AP26" s="37"/>
      <c r="AQ26" s="37"/>
      <c r="AR26" s="40"/>
      <c r="BE26" s="303"/>
    </row>
    <row r="27" spans="1:71" s="2" customFormat="1" ht="6.9" customHeight="1" x14ac:dyDescent="0.2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3"/>
    </row>
    <row r="28" spans="1:71" s="2" customFormat="1" ht="12.45" x14ac:dyDescent="0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3" t="s">
        <v>36</v>
      </c>
      <c r="M28" s="313"/>
      <c r="N28" s="313"/>
      <c r="O28" s="313"/>
      <c r="P28" s="313"/>
      <c r="Q28" s="37"/>
      <c r="R28" s="37"/>
      <c r="S28" s="37"/>
      <c r="T28" s="37"/>
      <c r="U28" s="37"/>
      <c r="V28" s="37"/>
      <c r="W28" s="313" t="s">
        <v>37</v>
      </c>
      <c r="X28" s="313"/>
      <c r="Y28" s="313"/>
      <c r="Z28" s="313"/>
      <c r="AA28" s="313"/>
      <c r="AB28" s="313"/>
      <c r="AC28" s="313"/>
      <c r="AD28" s="313"/>
      <c r="AE28" s="313"/>
      <c r="AF28" s="37"/>
      <c r="AG28" s="37"/>
      <c r="AH28" s="37"/>
      <c r="AI28" s="37"/>
      <c r="AJ28" s="37"/>
      <c r="AK28" s="313" t="s">
        <v>38</v>
      </c>
      <c r="AL28" s="313"/>
      <c r="AM28" s="313"/>
      <c r="AN28" s="313"/>
      <c r="AO28" s="313"/>
      <c r="AP28" s="37"/>
      <c r="AQ28" s="37"/>
      <c r="AR28" s="40"/>
      <c r="BE28" s="303"/>
    </row>
    <row r="29" spans="1:71" s="3" customFormat="1" ht="14.4" customHeight="1" x14ac:dyDescent="0.2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297">
        <v>0.21</v>
      </c>
      <c r="M29" s="296"/>
      <c r="N29" s="296"/>
      <c r="O29" s="296"/>
      <c r="P29" s="296"/>
      <c r="Q29" s="42"/>
      <c r="R29" s="42"/>
      <c r="S29" s="42"/>
      <c r="T29" s="42"/>
      <c r="U29" s="42"/>
      <c r="V29" s="42"/>
      <c r="W29" s="295" t="e">
        <f>ROUND(AZ94, 2)</f>
        <v>#VALUE!</v>
      </c>
      <c r="X29" s="296"/>
      <c r="Y29" s="296"/>
      <c r="Z29" s="296"/>
      <c r="AA29" s="296"/>
      <c r="AB29" s="296"/>
      <c r="AC29" s="296"/>
      <c r="AD29" s="296"/>
      <c r="AE29" s="296"/>
      <c r="AF29" s="42"/>
      <c r="AG29" s="42"/>
      <c r="AH29" s="42"/>
      <c r="AI29" s="42"/>
      <c r="AJ29" s="42"/>
      <c r="AK29" s="295" t="e">
        <f>ROUND(AV94, 2)</f>
        <v>#VALUE!</v>
      </c>
      <c r="AL29" s="296"/>
      <c r="AM29" s="296"/>
      <c r="AN29" s="296"/>
      <c r="AO29" s="296"/>
      <c r="AP29" s="42"/>
      <c r="AQ29" s="42"/>
      <c r="AR29" s="43"/>
      <c r="BE29" s="304"/>
    </row>
    <row r="30" spans="1:71" s="3" customFormat="1" ht="14.4" customHeight="1" x14ac:dyDescent="0.2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297">
        <v>0.15</v>
      </c>
      <c r="M30" s="296"/>
      <c r="N30" s="296"/>
      <c r="O30" s="296"/>
      <c r="P30" s="296"/>
      <c r="Q30" s="42"/>
      <c r="R30" s="42"/>
      <c r="S30" s="42"/>
      <c r="T30" s="42"/>
      <c r="U30" s="42"/>
      <c r="V30" s="42"/>
      <c r="W30" s="295">
        <f>ROUND(BA94, 2)</f>
        <v>0</v>
      </c>
      <c r="X30" s="296"/>
      <c r="Y30" s="296"/>
      <c r="Z30" s="296"/>
      <c r="AA30" s="296"/>
      <c r="AB30" s="296"/>
      <c r="AC30" s="296"/>
      <c r="AD30" s="296"/>
      <c r="AE30" s="296"/>
      <c r="AF30" s="42"/>
      <c r="AG30" s="42"/>
      <c r="AH30" s="42"/>
      <c r="AI30" s="42"/>
      <c r="AJ30" s="42"/>
      <c r="AK30" s="295">
        <f>ROUND(AW94, 2)</f>
        <v>0</v>
      </c>
      <c r="AL30" s="296"/>
      <c r="AM30" s="296"/>
      <c r="AN30" s="296"/>
      <c r="AO30" s="296"/>
      <c r="AP30" s="42"/>
      <c r="AQ30" s="42"/>
      <c r="AR30" s="43"/>
      <c r="BE30" s="304"/>
    </row>
    <row r="31" spans="1:71" s="3" customFormat="1" ht="14.4" hidden="1" customHeight="1" x14ac:dyDescent="0.2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297">
        <v>0.21</v>
      </c>
      <c r="M31" s="296"/>
      <c r="N31" s="296"/>
      <c r="O31" s="296"/>
      <c r="P31" s="296"/>
      <c r="Q31" s="42"/>
      <c r="R31" s="42"/>
      <c r="S31" s="42"/>
      <c r="T31" s="42"/>
      <c r="U31" s="42"/>
      <c r="V31" s="42"/>
      <c r="W31" s="295">
        <f>ROUND(BB94, 2)</f>
        <v>0</v>
      </c>
      <c r="X31" s="296"/>
      <c r="Y31" s="296"/>
      <c r="Z31" s="296"/>
      <c r="AA31" s="296"/>
      <c r="AB31" s="296"/>
      <c r="AC31" s="296"/>
      <c r="AD31" s="296"/>
      <c r="AE31" s="296"/>
      <c r="AF31" s="42"/>
      <c r="AG31" s="42"/>
      <c r="AH31" s="42"/>
      <c r="AI31" s="42"/>
      <c r="AJ31" s="42"/>
      <c r="AK31" s="295">
        <v>0</v>
      </c>
      <c r="AL31" s="296"/>
      <c r="AM31" s="296"/>
      <c r="AN31" s="296"/>
      <c r="AO31" s="296"/>
      <c r="AP31" s="42"/>
      <c r="AQ31" s="42"/>
      <c r="AR31" s="43"/>
      <c r="BE31" s="304"/>
    </row>
    <row r="32" spans="1:71" s="3" customFormat="1" ht="14.4" hidden="1" customHeight="1" x14ac:dyDescent="0.2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297">
        <v>0.15</v>
      </c>
      <c r="M32" s="296"/>
      <c r="N32" s="296"/>
      <c r="O32" s="296"/>
      <c r="P32" s="296"/>
      <c r="Q32" s="42"/>
      <c r="R32" s="42"/>
      <c r="S32" s="42"/>
      <c r="T32" s="42"/>
      <c r="U32" s="42"/>
      <c r="V32" s="42"/>
      <c r="W32" s="295">
        <f>ROUND(BC94, 2)</f>
        <v>0</v>
      </c>
      <c r="X32" s="296"/>
      <c r="Y32" s="296"/>
      <c r="Z32" s="296"/>
      <c r="AA32" s="296"/>
      <c r="AB32" s="296"/>
      <c r="AC32" s="296"/>
      <c r="AD32" s="296"/>
      <c r="AE32" s="296"/>
      <c r="AF32" s="42"/>
      <c r="AG32" s="42"/>
      <c r="AH32" s="42"/>
      <c r="AI32" s="42"/>
      <c r="AJ32" s="42"/>
      <c r="AK32" s="295">
        <v>0</v>
      </c>
      <c r="AL32" s="296"/>
      <c r="AM32" s="296"/>
      <c r="AN32" s="296"/>
      <c r="AO32" s="296"/>
      <c r="AP32" s="42"/>
      <c r="AQ32" s="42"/>
      <c r="AR32" s="43"/>
      <c r="BE32" s="304"/>
    </row>
    <row r="33" spans="1:57" s="3" customFormat="1" ht="14.4" hidden="1" customHeight="1" x14ac:dyDescent="0.2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297">
        <v>0</v>
      </c>
      <c r="M33" s="296"/>
      <c r="N33" s="296"/>
      <c r="O33" s="296"/>
      <c r="P33" s="296"/>
      <c r="Q33" s="42"/>
      <c r="R33" s="42"/>
      <c r="S33" s="42"/>
      <c r="T33" s="42"/>
      <c r="U33" s="42"/>
      <c r="V33" s="42"/>
      <c r="W33" s="295">
        <f>ROUND(BD94, 2)</f>
        <v>0</v>
      </c>
      <c r="X33" s="296"/>
      <c r="Y33" s="296"/>
      <c r="Z33" s="296"/>
      <c r="AA33" s="296"/>
      <c r="AB33" s="296"/>
      <c r="AC33" s="296"/>
      <c r="AD33" s="296"/>
      <c r="AE33" s="296"/>
      <c r="AF33" s="42"/>
      <c r="AG33" s="42"/>
      <c r="AH33" s="42"/>
      <c r="AI33" s="42"/>
      <c r="AJ33" s="42"/>
      <c r="AK33" s="295">
        <v>0</v>
      </c>
      <c r="AL33" s="296"/>
      <c r="AM33" s="296"/>
      <c r="AN33" s="296"/>
      <c r="AO33" s="296"/>
      <c r="AP33" s="42"/>
      <c r="AQ33" s="42"/>
      <c r="AR33" s="43"/>
      <c r="BE33" s="304"/>
    </row>
    <row r="34" spans="1:57" s="2" customFormat="1" ht="6.9" customHeight="1" x14ac:dyDescent="0.2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3"/>
    </row>
    <row r="35" spans="1:57" s="2" customFormat="1" ht="26.05" customHeight="1" x14ac:dyDescent="0.2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301" t="s">
        <v>47</v>
      </c>
      <c r="Y35" s="299"/>
      <c r="Z35" s="299"/>
      <c r="AA35" s="299"/>
      <c r="AB35" s="299"/>
      <c r="AC35" s="46"/>
      <c r="AD35" s="46"/>
      <c r="AE35" s="46"/>
      <c r="AF35" s="46"/>
      <c r="AG35" s="46"/>
      <c r="AH35" s="46"/>
      <c r="AI35" s="46"/>
      <c r="AJ35" s="46"/>
      <c r="AK35" s="298" t="e">
        <f>SUM(AK26:AK33)</f>
        <v>#VALUE!</v>
      </c>
      <c r="AL35" s="299"/>
      <c r="AM35" s="299"/>
      <c r="AN35" s="299"/>
      <c r="AO35" s="300"/>
      <c r="AP35" s="44"/>
      <c r="AQ35" s="44"/>
      <c r="AR35" s="40"/>
      <c r="BE35" s="35"/>
    </row>
    <row r="36" spans="1:57" s="2" customFormat="1" ht="6.9" customHeight="1" x14ac:dyDescent="0.2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 x14ac:dyDescent="0.2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 x14ac:dyDescent="0.2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 x14ac:dyDescent="0.2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 x14ac:dyDescent="0.2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 x14ac:dyDescent="0.2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 x14ac:dyDescent="0.2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 x14ac:dyDescent="0.2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 x14ac:dyDescent="0.2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 x14ac:dyDescent="0.2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 x14ac:dyDescent="0.2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 x14ac:dyDescent="0.2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 x14ac:dyDescent="0.2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x14ac:dyDescent="0.2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x14ac:dyDescent="0.2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x14ac:dyDescent="0.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x14ac:dyDescent="0.2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x14ac:dyDescent="0.2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x14ac:dyDescent="0.2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x14ac:dyDescent="0.2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x14ac:dyDescent="0.2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x14ac:dyDescent="0.2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x14ac:dyDescent="0.2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45" x14ac:dyDescent="0.2">
      <c r="A60" s="35"/>
      <c r="B60" s="36"/>
      <c r="C60" s="37"/>
      <c r="D60" s="53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50</v>
      </c>
      <c r="AI60" s="39"/>
      <c r="AJ60" s="39"/>
      <c r="AK60" s="39"/>
      <c r="AL60" s="39"/>
      <c r="AM60" s="53" t="s">
        <v>51</v>
      </c>
      <c r="AN60" s="39"/>
      <c r="AO60" s="39"/>
      <c r="AP60" s="37"/>
      <c r="AQ60" s="37"/>
      <c r="AR60" s="40"/>
      <c r="BE60" s="35"/>
    </row>
    <row r="61" spans="1:57" x14ac:dyDescent="0.2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x14ac:dyDescent="0.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x14ac:dyDescent="0.2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1" x14ac:dyDescent="0.2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x14ac:dyDescent="0.2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x14ac:dyDescent="0.2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x14ac:dyDescent="0.2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x14ac:dyDescent="0.2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x14ac:dyDescent="0.2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x14ac:dyDescent="0.2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x14ac:dyDescent="0.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x14ac:dyDescent="0.2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x14ac:dyDescent="0.2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45" x14ac:dyDescent="0.2">
      <c r="A75" s="35"/>
      <c r="B75" s="36"/>
      <c r="C75" s="37"/>
      <c r="D75" s="53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50</v>
      </c>
      <c r="AI75" s="39"/>
      <c r="AJ75" s="39"/>
      <c r="AK75" s="39"/>
      <c r="AL75" s="39"/>
      <c r="AM75" s="53" t="s">
        <v>51</v>
      </c>
      <c r="AN75" s="39"/>
      <c r="AO75" s="39"/>
      <c r="AP75" s="37"/>
      <c r="AQ75" s="37"/>
      <c r="AR75" s="40"/>
      <c r="BE75" s="35"/>
    </row>
    <row r="76" spans="1:57" s="2" customFormat="1" x14ac:dyDescent="0.2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 x14ac:dyDescent="0.2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" customHeight="1" x14ac:dyDescent="0.2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" customHeight="1" x14ac:dyDescent="0.2">
      <c r="A82" s="35"/>
      <c r="B82" s="36"/>
      <c r="C82" s="24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1.95" customHeight="1" x14ac:dyDescent="0.2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2021-072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7" customHeight="1" x14ac:dyDescent="0.2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24" t="str">
        <f>K6</f>
        <v>Kanalizace Na Loukách II.etapa</v>
      </c>
      <c r="M85" s="325"/>
      <c r="N85" s="325"/>
      <c r="O85" s="325"/>
      <c r="P85" s="325"/>
      <c r="Q85" s="325"/>
      <c r="R85" s="325"/>
      <c r="S85" s="325"/>
      <c r="T85" s="325"/>
      <c r="U85" s="325"/>
      <c r="V85" s="325"/>
      <c r="W85" s="325"/>
      <c r="X85" s="325"/>
      <c r="Y85" s="325"/>
      <c r="Z85" s="325"/>
      <c r="AA85" s="325"/>
      <c r="AB85" s="325"/>
      <c r="AC85" s="325"/>
      <c r="AD85" s="325"/>
      <c r="AE85" s="325"/>
      <c r="AF85" s="325"/>
      <c r="AG85" s="325"/>
      <c r="AH85" s="325"/>
      <c r="AI85" s="325"/>
      <c r="AJ85" s="325"/>
      <c r="AK85" s="325"/>
      <c r="AL85" s="325"/>
      <c r="AM85" s="325"/>
      <c r="AN85" s="325"/>
      <c r="AO85" s="325"/>
      <c r="AP85" s="64"/>
      <c r="AQ85" s="64"/>
      <c r="AR85" s="65"/>
    </row>
    <row r="86" spans="1:91" s="2" customFormat="1" ht="6.9" customHeight="1" x14ac:dyDescent="0.2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1.95" customHeight="1" x14ac:dyDescent="0.2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Město Bohumín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26" t="str">
        <f>IF(AN8= "","",AN8)</f>
        <v>24. 2. 2021</v>
      </c>
      <c r="AN87" s="326"/>
      <c r="AO87" s="37"/>
      <c r="AP87" s="37"/>
      <c r="AQ87" s="37"/>
      <c r="AR87" s="40"/>
      <c r="BE87" s="35"/>
    </row>
    <row r="88" spans="1:91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5" customHeight="1" x14ac:dyDescent="0.2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Bohumín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327" t="str">
        <f>IF(E17="","",E17)</f>
        <v>Rechtik-PROJEKT</v>
      </c>
      <c r="AN89" s="328"/>
      <c r="AO89" s="328"/>
      <c r="AP89" s="328"/>
      <c r="AQ89" s="37"/>
      <c r="AR89" s="40"/>
      <c r="AS89" s="329" t="s">
        <v>55</v>
      </c>
      <c r="AT89" s="33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5" customHeight="1" x14ac:dyDescent="0.2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32</v>
      </c>
      <c r="AJ90" s="37"/>
      <c r="AK90" s="37"/>
      <c r="AL90" s="37"/>
      <c r="AM90" s="327" t="str">
        <f>IF(E20="","",E20)</f>
        <v>Josef Rechtik</v>
      </c>
      <c r="AN90" s="328"/>
      <c r="AO90" s="328"/>
      <c r="AP90" s="328"/>
      <c r="AQ90" s="37"/>
      <c r="AR90" s="40"/>
      <c r="AS90" s="331"/>
      <c r="AT90" s="33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8" customHeight="1" x14ac:dyDescent="0.2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33"/>
      <c r="AT91" s="33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3" customHeight="1" x14ac:dyDescent="0.2">
      <c r="A92" s="35"/>
      <c r="B92" s="36"/>
      <c r="C92" s="317" t="s">
        <v>56</v>
      </c>
      <c r="D92" s="318"/>
      <c r="E92" s="318"/>
      <c r="F92" s="318"/>
      <c r="G92" s="318"/>
      <c r="H92" s="74"/>
      <c r="I92" s="320" t="s">
        <v>57</v>
      </c>
      <c r="J92" s="318"/>
      <c r="K92" s="318"/>
      <c r="L92" s="318"/>
      <c r="M92" s="318"/>
      <c r="N92" s="318"/>
      <c r="O92" s="318"/>
      <c r="P92" s="318"/>
      <c r="Q92" s="318"/>
      <c r="R92" s="318"/>
      <c r="S92" s="318"/>
      <c r="T92" s="318"/>
      <c r="U92" s="318"/>
      <c r="V92" s="318"/>
      <c r="W92" s="318"/>
      <c r="X92" s="318"/>
      <c r="Y92" s="318"/>
      <c r="Z92" s="318"/>
      <c r="AA92" s="318"/>
      <c r="AB92" s="318"/>
      <c r="AC92" s="318"/>
      <c r="AD92" s="318"/>
      <c r="AE92" s="318"/>
      <c r="AF92" s="318"/>
      <c r="AG92" s="319" t="s">
        <v>58</v>
      </c>
      <c r="AH92" s="318"/>
      <c r="AI92" s="318"/>
      <c r="AJ92" s="318"/>
      <c r="AK92" s="318"/>
      <c r="AL92" s="318"/>
      <c r="AM92" s="318"/>
      <c r="AN92" s="320" t="s">
        <v>59</v>
      </c>
      <c r="AO92" s="318"/>
      <c r="AP92" s="321"/>
      <c r="AQ92" s="75" t="s">
        <v>60</v>
      </c>
      <c r="AR92" s="40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8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 x14ac:dyDescent="0.2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22" t="e">
        <f>ROUND(SUM(AG95:AG99),2)</f>
        <v>#VALUE!</v>
      </c>
      <c r="AH94" s="322"/>
      <c r="AI94" s="322"/>
      <c r="AJ94" s="322"/>
      <c r="AK94" s="322"/>
      <c r="AL94" s="322"/>
      <c r="AM94" s="322"/>
      <c r="AN94" s="323" t="e">
        <f t="shared" ref="AN94:AN99" si="0">SUM(AG94,AT94)</f>
        <v>#VALUE!</v>
      </c>
      <c r="AO94" s="323"/>
      <c r="AP94" s="323"/>
      <c r="AQ94" s="86" t="s">
        <v>1</v>
      </c>
      <c r="AR94" s="87"/>
      <c r="AS94" s="88">
        <f>ROUND(SUM(AS95:AS99),2)</f>
        <v>0</v>
      </c>
      <c r="AT94" s="89" t="e">
        <f t="shared" ref="AT94:AT99" si="1">ROUND(SUM(AV94:AW94),2)</f>
        <v>#VALUE!</v>
      </c>
      <c r="AU94" s="90">
        <f>ROUND(SUM(AU95:AU99),5)</f>
        <v>0</v>
      </c>
      <c r="AV94" s="89" t="e">
        <f>ROUND(AZ94*L29,2)</f>
        <v>#VALUE!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 t="e">
        <f>ROUND(SUM(AZ95:AZ99),2)</f>
        <v>#VALUE!</v>
      </c>
      <c r="BA94" s="89">
        <f>ROUND(SUM(BA95:BA99),2)</f>
        <v>0</v>
      </c>
      <c r="BB94" s="89">
        <f>ROUND(SUM(BB95:BB99),2)</f>
        <v>0</v>
      </c>
      <c r="BC94" s="89">
        <f>ROUND(SUM(BC95:BC99),2)</f>
        <v>0</v>
      </c>
      <c r="BD94" s="91">
        <f>ROUND(SUM(BD95:BD99),2)</f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16.55" customHeight="1" x14ac:dyDescent="0.2">
      <c r="A95" s="94" t="s">
        <v>79</v>
      </c>
      <c r="B95" s="95"/>
      <c r="C95" s="96"/>
      <c r="D95" s="316" t="s">
        <v>80</v>
      </c>
      <c r="E95" s="316"/>
      <c r="F95" s="316"/>
      <c r="G95" s="316"/>
      <c r="H95" s="316"/>
      <c r="I95" s="97"/>
      <c r="J95" s="316" t="s">
        <v>81</v>
      </c>
      <c r="K95" s="316"/>
      <c r="L95" s="316"/>
      <c r="M95" s="316"/>
      <c r="N95" s="316"/>
      <c r="O95" s="316"/>
      <c r="P95" s="316"/>
      <c r="Q95" s="316"/>
      <c r="R95" s="316"/>
      <c r="S95" s="316"/>
      <c r="T95" s="316"/>
      <c r="U95" s="316"/>
      <c r="V95" s="316"/>
      <c r="W95" s="316"/>
      <c r="X95" s="316"/>
      <c r="Y95" s="316"/>
      <c r="Z95" s="316"/>
      <c r="AA95" s="316"/>
      <c r="AB95" s="316"/>
      <c r="AC95" s="316"/>
      <c r="AD95" s="316"/>
      <c r="AE95" s="316"/>
      <c r="AF95" s="316"/>
      <c r="AG95" s="314">
        <f>'01 - SO 01 Kanalizace gra...'!J30</f>
        <v>0</v>
      </c>
      <c r="AH95" s="315"/>
      <c r="AI95" s="315"/>
      <c r="AJ95" s="315"/>
      <c r="AK95" s="315"/>
      <c r="AL95" s="315"/>
      <c r="AM95" s="315"/>
      <c r="AN95" s="314">
        <f t="shared" si="0"/>
        <v>0</v>
      </c>
      <c r="AO95" s="315"/>
      <c r="AP95" s="315"/>
      <c r="AQ95" s="98" t="s">
        <v>82</v>
      </c>
      <c r="AR95" s="99"/>
      <c r="AS95" s="100">
        <v>0</v>
      </c>
      <c r="AT95" s="101">
        <f t="shared" si="1"/>
        <v>0</v>
      </c>
      <c r="AU95" s="102">
        <f>'01 - SO 01 Kanalizace gra...'!P129</f>
        <v>0</v>
      </c>
      <c r="AV95" s="101">
        <f>'01 - SO 01 Kanalizace gra...'!J33</f>
        <v>0</v>
      </c>
      <c r="AW95" s="101">
        <f>'01 - SO 01 Kanalizace gra...'!J34</f>
        <v>0</v>
      </c>
      <c r="AX95" s="101">
        <f>'01 - SO 01 Kanalizace gra...'!J35</f>
        <v>0</v>
      </c>
      <c r="AY95" s="101">
        <f>'01 - SO 01 Kanalizace gra...'!J36</f>
        <v>0</v>
      </c>
      <c r="AZ95" s="101">
        <f>'01 - SO 01 Kanalizace gra...'!F33</f>
        <v>0</v>
      </c>
      <c r="BA95" s="101">
        <f>'01 - SO 01 Kanalizace gra...'!F34</f>
        <v>0</v>
      </c>
      <c r="BB95" s="101">
        <f>'01 - SO 01 Kanalizace gra...'!F35</f>
        <v>0</v>
      </c>
      <c r="BC95" s="101">
        <f>'01 - SO 01 Kanalizace gra...'!F36</f>
        <v>0</v>
      </c>
      <c r="BD95" s="103">
        <f>'01 - SO 01 Kanalizace gra...'!F37</f>
        <v>0</v>
      </c>
      <c r="BT95" s="104" t="s">
        <v>83</v>
      </c>
      <c r="BV95" s="104" t="s">
        <v>77</v>
      </c>
      <c r="BW95" s="104" t="s">
        <v>84</v>
      </c>
      <c r="BX95" s="104" t="s">
        <v>5</v>
      </c>
      <c r="CL95" s="104" t="s">
        <v>1</v>
      </c>
      <c r="CM95" s="104" t="s">
        <v>85</v>
      </c>
    </row>
    <row r="96" spans="1:91" s="7" customFormat="1" ht="16.55" customHeight="1" x14ac:dyDescent="0.2">
      <c r="A96" s="94" t="s">
        <v>79</v>
      </c>
      <c r="B96" s="95"/>
      <c r="C96" s="96"/>
      <c r="D96" s="316" t="s">
        <v>86</v>
      </c>
      <c r="E96" s="316"/>
      <c r="F96" s="316"/>
      <c r="G96" s="316"/>
      <c r="H96" s="316"/>
      <c r="I96" s="97"/>
      <c r="J96" s="316" t="s">
        <v>87</v>
      </c>
      <c r="K96" s="316"/>
      <c r="L96" s="316"/>
      <c r="M96" s="316"/>
      <c r="N96" s="316"/>
      <c r="O96" s="316"/>
      <c r="P96" s="316"/>
      <c r="Q96" s="316"/>
      <c r="R96" s="316"/>
      <c r="S96" s="316"/>
      <c r="T96" s="316"/>
      <c r="U96" s="316"/>
      <c r="V96" s="316"/>
      <c r="W96" s="316"/>
      <c r="X96" s="316"/>
      <c r="Y96" s="316"/>
      <c r="Z96" s="316"/>
      <c r="AA96" s="316"/>
      <c r="AB96" s="316"/>
      <c r="AC96" s="316"/>
      <c r="AD96" s="316"/>
      <c r="AE96" s="316"/>
      <c r="AF96" s="316"/>
      <c r="AG96" s="314">
        <f>'02 - SO 02 Kanalizace tla...'!J30</f>
        <v>0</v>
      </c>
      <c r="AH96" s="315"/>
      <c r="AI96" s="315"/>
      <c r="AJ96" s="315"/>
      <c r="AK96" s="315"/>
      <c r="AL96" s="315"/>
      <c r="AM96" s="315"/>
      <c r="AN96" s="314">
        <f t="shared" si="0"/>
        <v>0</v>
      </c>
      <c r="AO96" s="315"/>
      <c r="AP96" s="315"/>
      <c r="AQ96" s="98" t="s">
        <v>82</v>
      </c>
      <c r="AR96" s="99"/>
      <c r="AS96" s="100">
        <v>0</v>
      </c>
      <c r="AT96" s="101">
        <f t="shared" si="1"/>
        <v>0</v>
      </c>
      <c r="AU96" s="102">
        <f>'02 - SO 02 Kanalizace tla...'!P126</f>
        <v>0</v>
      </c>
      <c r="AV96" s="101">
        <f>'02 - SO 02 Kanalizace tla...'!J33</f>
        <v>0</v>
      </c>
      <c r="AW96" s="101">
        <f>'02 - SO 02 Kanalizace tla...'!J34</f>
        <v>0</v>
      </c>
      <c r="AX96" s="101">
        <f>'02 - SO 02 Kanalizace tla...'!J35</f>
        <v>0</v>
      </c>
      <c r="AY96" s="101">
        <f>'02 - SO 02 Kanalizace tla...'!J36</f>
        <v>0</v>
      </c>
      <c r="AZ96" s="101">
        <f>'02 - SO 02 Kanalizace tla...'!F33</f>
        <v>0</v>
      </c>
      <c r="BA96" s="101">
        <f>'02 - SO 02 Kanalizace tla...'!F34</f>
        <v>0</v>
      </c>
      <c r="BB96" s="101">
        <f>'02 - SO 02 Kanalizace tla...'!F35</f>
        <v>0</v>
      </c>
      <c r="BC96" s="101">
        <f>'02 - SO 02 Kanalizace tla...'!F36</f>
        <v>0</v>
      </c>
      <c r="BD96" s="103">
        <f>'02 - SO 02 Kanalizace tla...'!F37</f>
        <v>0</v>
      </c>
      <c r="BT96" s="104" t="s">
        <v>83</v>
      </c>
      <c r="BV96" s="104" t="s">
        <v>77</v>
      </c>
      <c r="BW96" s="104" t="s">
        <v>88</v>
      </c>
      <c r="BX96" s="104" t="s">
        <v>5</v>
      </c>
      <c r="CL96" s="104" t="s">
        <v>1</v>
      </c>
      <c r="CM96" s="104" t="s">
        <v>85</v>
      </c>
    </row>
    <row r="97" spans="1:91" s="7" customFormat="1" ht="24.75" customHeight="1" x14ac:dyDescent="0.2">
      <c r="A97" s="94" t="s">
        <v>79</v>
      </c>
      <c r="B97" s="95"/>
      <c r="C97" s="96"/>
      <c r="D97" s="316" t="s">
        <v>89</v>
      </c>
      <c r="E97" s="316"/>
      <c r="F97" s="316"/>
      <c r="G97" s="316"/>
      <c r="H97" s="316"/>
      <c r="I97" s="97"/>
      <c r="J97" s="316" t="s">
        <v>90</v>
      </c>
      <c r="K97" s="316"/>
      <c r="L97" s="316"/>
      <c r="M97" s="316"/>
      <c r="N97" s="316"/>
      <c r="O97" s="316"/>
      <c r="P97" s="316"/>
      <c r="Q97" s="316"/>
      <c r="R97" s="316"/>
      <c r="S97" s="316"/>
      <c r="T97" s="316"/>
      <c r="U97" s="316"/>
      <c r="V97" s="316"/>
      <c r="W97" s="316"/>
      <c r="X97" s="316"/>
      <c r="Y97" s="316"/>
      <c r="Z97" s="316"/>
      <c r="AA97" s="316"/>
      <c r="AB97" s="316"/>
      <c r="AC97" s="316"/>
      <c r="AD97" s="316"/>
      <c r="AE97" s="316"/>
      <c r="AF97" s="316"/>
      <c r="AG97" s="314" t="e">
        <f>'03_1 - SO 03.1 Čerpací st...'!J30</f>
        <v>#VALUE!</v>
      </c>
      <c r="AH97" s="315"/>
      <c r="AI97" s="315"/>
      <c r="AJ97" s="315"/>
      <c r="AK97" s="315"/>
      <c r="AL97" s="315"/>
      <c r="AM97" s="315"/>
      <c r="AN97" s="314" t="e">
        <f t="shared" si="0"/>
        <v>#VALUE!</v>
      </c>
      <c r="AO97" s="315"/>
      <c r="AP97" s="315"/>
      <c r="AQ97" s="98" t="s">
        <v>82</v>
      </c>
      <c r="AR97" s="99"/>
      <c r="AS97" s="100">
        <v>0</v>
      </c>
      <c r="AT97" s="101" t="e">
        <f t="shared" si="1"/>
        <v>#VALUE!</v>
      </c>
      <c r="AU97" s="102">
        <f>'03_1 - SO 03.1 Čerpací st...'!P131</f>
        <v>0</v>
      </c>
      <c r="AV97" s="101" t="e">
        <f>'03_1 - SO 03.1 Čerpací st...'!J33</f>
        <v>#VALUE!</v>
      </c>
      <c r="AW97" s="101">
        <f>'03_1 - SO 03.1 Čerpací st...'!J34</f>
        <v>0</v>
      </c>
      <c r="AX97" s="101">
        <f>'03_1 - SO 03.1 Čerpací st...'!J35</f>
        <v>0</v>
      </c>
      <c r="AY97" s="101">
        <f>'03_1 - SO 03.1 Čerpací st...'!J36</f>
        <v>0</v>
      </c>
      <c r="AZ97" s="101" t="e">
        <f>'03_1 - SO 03.1 Čerpací st...'!F33</f>
        <v>#VALUE!</v>
      </c>
      <c r="BA97" s="101">
        <f>'03_1 - SO 03.1 Čerpací st...'!F34</f>
        <v>0</v>
      </c>
      <c r="BB97" s="101">
        <f>'03_1 - SO 03.1 Čerpací st...'!F35</f>
        <v>0</v>
      </c>
      <c r="BC97" s="101">
        <f>'03_1 - SO 03.1 Čerpací st...'!F36</f>
        <v>0</v>
      </c>
      <c r="BD97" s="103">
        <f>'03_1 - SO 03.1 Čerpací st...'!F37</f>
        <v>0</v>
      </c>
      <c r="BT97" s="104" t="s">
        <v>83</v>
      </c>
      <c r="BV97" s="104" t="s">
        <v>77</v>
      </c>
      <c r="BW97" s="104" t="s">
        <v>91</v>
      </c>
      <c r="BX97" s="104" t="s">
        <v>5</v>
      </c>
      <c r="CL97" s="104" t="s">
        <v>1</v>
      </c>
      <c r="CM97" s="104" t="s">
        <v>85</v>
      </c>
    </row>
    <row r="98" spans="1:91" s="7" customFormat="1" ht="16.55" customHeight="1" x14ac:dyDescent="0.2">
      <c r="A98" s="94" t="s">
        <v>79</v>
      </c>
      <c r="B98" s="95"/>
      <c r="C98" s="96"/>
      <c r="D98" s="316" t="s">
        <v>92</v>
      </c>
      <c r="E98" s="316"/>
      <c r="F98" s="316"/>
      <c r="G98" s="316"/>
      <c r="H98" s="316"/>
      <c r="I98" s="97"/>
      <c r="J98" s="316" t="s">
        <v>93</v>
      </c>
      <c r="K98" s="316"/>
      <c r="L98" s="316"/>
      <c r="M98" s="316"/>
      <c r="N98" s="316"/>
      <c r="O98" s="316"/>
      <c r="P98" s="316"/>
      <c r="Q98" s="316"/>
      <c r="R98" s="316"/>
      <c r="S98" s="316"/>
      <c r="T98" s="316"/>
      <c r="U98" s="316"/>
      <c r="V98" s="316"/>
      <c r="W98" s="316"/>
      <c r="X98" s="316"/>
      <c r="Y98" s="316"/>
      <c r="Z98" s="316"/>
      <c r="AA98" s="316"/>
      <c r="AB98" s="316"/>
      <c r="AC98" s="316"/>
      <c r="AD98" s="316"/>
      <c r="AE98" s="316"/>
      <c r="AF98" s="316"/>
      <c r="AG98" s="314">
        <f>'03_2 - SO 03.2 Čerpací st...'!J30</f>
        <v>0</v>
      </c>
      <c r="AH98" s="315"/>
      <c r="AI98" s="315"/>
      <c r="AJ98" s="315"/>
      <c r="AK98" s="315"/>
      <c r="AL98" s="315"/>
      <c r="AM98" s="315"/>
      <c r="AN98" s="314">
        <f t="shared" si="0"/>
        <v>0</v>
      </c>
      <c r="AO98" s="315"/>
      <c r="AP98" s="315"/>
      <c r="AQ98" s="98" t="s">
        <v>82</v>
      </c>
      <c r="AR98" s="99"/>
      <c r="AS98" s="100">
        <v>0</v>
      </c>
      <c r="AT98" s="101">
        <f t="shared" si="1"/>
        <v>0</v>
      </c>
      <c r="AU98" s="102">
        <f>'03_2 - SO 03.2 Čerpací st...'!P124</f>
        <v>0</v>
      </c>
      <c r="AV98" s="101">
        <f>'03_2 - SO 03.2 Čerpací st...'!J33</f>
        <v>0</v>
      </c>
      <c r="AW98" s="101">
        <f>'03_2 - SO 03.2 Čerpací st...'!J34</f>
        <v>0</v>
      </c>
      <c r="AX98" s="101">
        <f>'03_2 - SO 03.2 Čerpací st...'!J35</f>
        <v>0</v>
      </c>
      <c r="AY98" s="101">
        <f>'03_2 - SO 03.2 Čerpací st...'!J36</f>
        <v>0</v>
      </c>
      <c r="AZ98" s="101">
        <f>'03_2 - SO 03.2 Čerpací st...'!F33</f>
        <v>0</v>
      </c>
      <c r="BA98" s="101">
        <f>'03_2 - SO 03.2 Čerpací st...'!F34</f>
        <v>0</v>
      </c>
      <c r="BB98" s="101">
        <f>'03_2 - SO 03.2 Čerpací st...'!F35</f>
        <v>0</v>
      </c>
      <c r="BC98" s="101">
        <f>'03_2 - SO 03.2 Čerpací st...'!F36</f>
        <v>0</v>
      </c>
      <c r="BD98" s="103">
        <f>'03_2 - SO 03.2 Čerpací st...'!F37</f>
        <v>0</v>
      </c>
      <c r="BT98" s="104" t="s">
        <v>83</v>
      </c>
      <c r="BV98" s="104" t="s">
        <v>77</v>
      </c>
      <c r="BW98" s="104" t="s">
        <v>94</v>
      </c>
      <c r="BX98" s="104" t="s">
        <v>5</v>
      </c>
      <c r="CL98" s="104" t="s">
        <v>1</v>
      </c>
      <c r="CM98" s="104" t="s">
        <v>85</v>
      </c>
    </row>
    <row r="99" spans="1:91" s="7" customFormat="1" ht="16.55" customHeight="1" x14ac:dyDescent="0.2">
      <c r="A99" s="94" t="s">
        <v>79</v>
      </c>
      <c r="B99" s="95"/>
      <c r="C99" s="96"/>
      <c r="D99" s="316" t="s">
        <v>95</v>
      </c>
      <c r="E99" s="316"/>
      <c r="F99" s="316"/>
      <c r="G99" s="316"/>
      <c r="H99" s="316"/>
      <c r="I99" s="97"/>
      <c r="J99" s="316" t="s">
        <v>96</v>
      </c>
      <c r="K99" s="316"/>
      <c r="L99" s="316"/>
      <c r="M99" s="316"/>
      <c r="N99" s="316"/>
      <c r="O99" s="316"/>
      <c r="P99" s="316"/>
      <c r="Q99" s="316"/>
      <c r="R99" s="316"/>
      <c r="S99" s="316"/>
      <c r="T99" s="316"/>
      <c r="U99" s="316"/>
      <c r="V99" s="316"/>
      <c r="W99" s="316"/>
      <c r="X99" s="316"/>
      <c r="Y99" s="316"/>
      <c r="Z99" s="316"/>
      <c r="AA99" s="316"/>
      <c r="AB99" s="316"/>
      <c r="AC99" s="316"/>
      <c r="AD99" s="316"/>
      <c r="AE99" s="316"/>
      <c r="AF99" s="316"/>
      <c r="AG99" s="314">
        <f>'04 - SO 04 Kanalizační př...'!J30</f>
        <v>0</v>
      </c>
      <c r="AH99" s="315"/>
      <c r="AI99" s="315"/>
      <c r="AJ99" s="315"/>
      <c r="AK99" s="315"/>
      <c r="AL99" s="315"/>
      <c r="AM99" s="315"/>
      <c r="AN99" s="314">
        <f t="shared" si="0"/>
        <v>0</v>
      </c>
      <c r="AO99" s="315"/>
      <c r="AP99" s="315"/>
      <c r="AQ99" s="98" t="s">
        <v>82</v>
      </c>
      <c r="AR99" s="99"/>
      <c r="AS99" s="105">
        <v>0</v>
      </c>
      <c r="AT99" s="106">
        <f t="shared" si="1"/>
        <v>0</v>
      </c>
      <c r="AU99" s="107">
        <f>'04 - SO 04 Kanalizační př...'!P127</f>
        <v>0</v>
      </c>
      <c r="AV99" s="106">
        <f>'04 - SO 04 Kanalizační př...'!J33</f>
        <v>0</v>
      </c>
      <c r="AW99" s="106">
        <f>'04 - SO 04 Kanalizační př...'!J34</f>
        <v>0</v>
      </c>
      <c r="AX99" s="106">
        <f>'04 - SO 04 Kanalizační př...'!J35</f>
        <v>0</v>
      </c>
      <c r="AY99" s="106">
        <f>'04 - SO 04 Kanalizační př...'!J36</f>
        <v>0</v>
      </c>
      <c r="AZ99" s="106">
        <f>'04 - SO 04 Kanalizační př...'!F33</f>
        <v>0</v>
      </c>
      <c r="BA99" s="106">
        <f>'04 - SO 04 Kanalizační př...'!F34</f>
        <v>0</v>
      </c>
      <c r="BB99" s="106">
        <f>'04 - SO 04 Kanalizační př...'!F35</f>
        <v>0</v>
      </c>
      <c r="BC99" s="106">
        <f>'04 - SO 04 Kanalizační př...'!F36</f>
        <v>0</v>
      </c>
      <c r="BD99" s="108">
        <f>'04 - SO 04 Kanalizační př...'!F37</f>
        <v>0</v>
      </c>
      <c r="BT99" s="104" t="s">
        <v>83</v>
      </c>
      <c r="BV99" s="104" t="s">
        <v>77</v>
      </c>
      <c r="BW99" s="104" t="s">
        <v>97</v>
      </c>
      <c r="BX99" s="104" t="s">
        <v>5</v>
      </c>
      <c r="CL99" s="104" t="s">
        <v>1</v>
      </c>
      <c r="CM99" s="104" t="s">
        <v>85</v>
      </c>
    </row>
    <row r="100" spans="1:91" s="2" customFormat="1" ht="29.95" customHeight="1" x14ac:dyDescent="0.2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91" s="2" customFormat="1" ht="6.9" customHeight="1" x14ac:dyDescent="0.2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40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algorithmName="SHA-512" hashValue="LdB24cN6EKzTATT6DgzoWvcklXEiInZxhOHPCznX7fM55UttbdxRCr9YXfxsBZmtYSESldsysW/Ep1fpDpXI4g==" saltValue="gTrvpytpRWYs4dUGhiGovzMj7c0gR445BQ9j0hiUQVkokmuA75i8lb7M/I+nDiGCh06kzSDeZMbL7TPmYVpJ/Q==" spinCount="100000" sheet="1" objects="1" scenarios="1" formatColumns="0" formatRows="0"/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O 01 Kanalizace gra...'!C2" display="/"/>
    <hyperlink ref="A96" location="'02 - SO 02 Kanalizace tla...'!C2" display="/"/>
    <hyperlink ref="A97" location="'03_1 - SO 03.1 Čerpací st...'!C2" display="/"/>
    <hyperlink ref="A98" location="'03_2 - SO 03.2 Čerpací st...'!C2" display="/"/>
    <hyperlink ref="A99" location="'04 - SO 04 Kanalizační př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6"/>
  <sheetViews>
    <sheetView showGridLines="0" workbookViewId="0"/>
  </sheetViews>
  <sheetFormatPr defaultRowHeight="10.5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7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84</v>
      </c>
    </row>
    <row r="3" spans="1:46" s="1" customFormat="1" ht="6.9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" customHeight="1" x14ac:dyDescent="0.2">
      <c r="B4" s="21"/>
      <c r="D4" s="111" t="s">
        <v>98</v>
      </c>
      <c r="L4" s="21"/>
      <c r="M4" s="112" t="s">
        <v>10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1.95" customHeight="1" x14ac:dyDescent="0.2">
      <c r="B6" s="21"/>
      <c r="D6" s="113" t="s">
        <v>16</v>
      </c>
      <c r="L6" s="21"/>
    </row>
    <row r="7" spans="1:46" s="1" customFormat="1" ht="16.55" customHeight="1" x14ac:dyDescent="0.2">
      <c r="B7" s="21"/>
      <c r="E7" s="338" t="str">
        <f>'Rekapitulace stavby'!K6</f>
        <v>Kanalizace Na Loukách II.etapa</v>
      </c>
      <c r="F7" s="339"/>
      <c r="G7" s="339"/>
      <c r="H7" s="339"/>
      <c r="L7" s="21"/>
    </row>
    <row r="8" spans="1:46" s="2" customFormat="1" ht="11.95" customHeight="1" x14ac:dyDescent="0.2">
      <c r="A8" s="35"/>
      <c r="B8" s="40"/>
      <c r="C8" s="35"/>
      <c r="D8" s="113" t="s">
        <v>99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5" customHeight="1" x14ac:dyDescent="0.2">
      <c r="A9" s="35"/>
      <c r="B9" s="40"/>
      <c r="C9" s="35"/>
      <c r="D9" s="35"/>
      <c r="E9" s="340" t="s">
        <v>100</v>
      </c>
      <c r="F9" s="341"/>
      <c r="G9" s="341"/>
      <c r="H9" s="34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1.95" customHeight="1" x14ac:dyDescent="0.2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95" customHeight="1" x14ac:dyDescent="0.2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24. 2. 2021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95" customHeight="1" x14ac:dyDescent="0.2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4" t="s">
        <v>21</v>
      </c>
      <c r="F15" s="35"/>
      <c r="G15" s="35"/>
      <c r="H15" s="35"/>
      <c r="I15" s="113" t="s">
        <v>26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1.95" customHeight="1" x14ac:dyDescent="0.2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42" t="str">
        <f>'Rekapitulace stavby'!E14</f>
        <v>Vyplň údaj</v>
      </c>
      <c r="F18" s="343"/>
      <c r="G18" s="343"/>
      <c r="H18" s="343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1.95" customHeight="1" x14ac:dyDescent="0.2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4" t="s">
        <v>30</v>
      </c>
      <c r="F21" s="35"/>
      <c r="G21" s="35"/>
      <c r="H21" s="35"/>
      <c r="I21" s="113" t="s">
        <v>26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1.95" customHeight="1" x14ac:dyDescent="0.2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4" t="s">
        <v>33</v>
      </c>
      <c r="F24" s="35"/>
      <c r="G24" s="35"/>
      <c r="H24" s="35"/>
      <c r="I24" s="113" t="s">
        <v>26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1.95" customHeight="1" x14ac:dyDescent="0.2">
      <c r="A26" s="35"/>
      <c r="B26" s="40"/>
      <c r="C26" s="35"/>
      <c r="D26" s="113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5" customHeight="1" x14ac:dyDescent="0.2">
      <c r="A27" s="116"/>
      <c r="B27" s="117"/>
      <c r="C27" s="116"/>
      <c r="D27" s="116"/>
      <c r="E27" s="344" t="s">
        <v>1</v>
      </c>
      <c r="F27" s="344"/>
      <c r="G27" s="344"/>
      <c r="H27" s="34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 x14ac:dyDescent="0.2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121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40"/>
      <c r="C32" s="35"/>
      <c r="D32" s="35"/>
      <c r="E32" s="35"/>
      <c r="F32" s="122" t="s">
        <v>37</v>
      </c>
      <c r="G32" s="35"/>
      <c r="H32" s="35"/>
      <c r="I32" s="122" t="s">
        <v>36</v>
      </c>
      <c r="J32" s="122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40"/>
      <c r="C33" s="35"/>
      <c r="D33" s="123" t="s">
        <v>39</v>
      </c>
      <c r="E33" s="113" t="s">
        <v>40</v>
      </c>
      <c r="F33" s="124">
        <f>ROUND((SUM(BE129:BE255)),  2)</f>
        <v>0</v>
      </c>
      <c r="G33" s="35"/>
      <c r="H33" s="35"/>
      <c r="I33" s="125">
        <v>0.21</v>
      </c>
      <c r="J33" s="124">
        <f>ROUND(((SUM(BE129:BE255))*I33),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40"/>
      <c r="C34" s="35"/>
      <c r="D34" s="35"/>
      <c r="E34" s="113" t="s">
        <v>41</v>
      </c>
      <c r="F34" s="124">
        <f>ROUND((SUM(BF129:BF255)),  2)</f>
        <v>0</v>
      </c>
      <c r="G34" s="35"/>
      <c r="H34" s="35"/>
      <c r="I34" s="125">
        <v>0.15</v>
      </c>
      <c r="J34" s="124">
        <f>ROUND(((SUM(BF129:BF255))*I34),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13" t="s">
        <v>42</v>
      </c>
      <c r="F35" s="124">
        <f>ROUND((SUM(BG129:BG255)),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13" t="s">
        <v>43</v>
      </c>
      <c r="F36" s="124">
        <f>ROUND((SUM(BH129:BH255)),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13" t="s">
        <v>44</v>
      </c>
      <c r="F37" s="124">
        <f>ROUND((SUM(BI129:BI255)),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 x14ac:dyDescent="0.2">
      <c r="A39" s="35"/>
      <c r="B39" s="40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 x14ac:dyDescent="0.2">
      <c r="B41" s="21"/>
      <c r="L41" s="21"/>
    </row>
    <row r="42" spans="1:31" s="1" customFormat="1" ht="14.4" customHeight="1" x14ac:dyDescent="0.2">
      <c r="B42" s="21"/>
      <c r="L42" s="21"/>
    </row>
    <row r="43" spans="1:31" s="1" customFormat="1" ht="14.4" customHeight="1" x14ac:dyDescent="0.2">
      <c r="B43" s="21"/>
      <c r="L43" s="21"/>
    </row>
    <row r="44" spans="1:31" s="1" customFormat="1" ht="14.4" customHeight="1" x14ac:dyDescent="0.2">
      <c r="B44" s="21"/>
      <c r="L44" s="21"/>
    </row>
    <row r="45" spans="1:31" s="1" customFormat="1" ht="14.4" customHeight="1" x14ac:dyDescent="0.2">
      <c r="B45" s="21"/>
      <c r="L45" s="21"/>
    </row>
    <row r="46" spans="1:31" s="1" customFormat="1" ht="14.4" customHeight="1" x14ac:dyDescent="0.2">
      <c r="B46" s="21"/>
      <c r="L46" s="21"/>
    </row>
    <row r="47" spans="1:31" s="1" customFormat="1" ht="14.4" customHeight="1" x14ac:dyDescent="0.2">
      <c r="B47" s="21"/>
      <c r="L47" s="21"/>
    </row>
    <row r="48" spans="1:31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52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2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45" x14ac:dyDescent="0.2">
      <c r="A61" s="35"/>
      <c r="B61" s="40"/>
      <c r="C61" s="35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3.1" x14ac:dyDescent="0.2">
      <c r="A65" s="35"/>
      <c r="B65" s="40"/>
      <c r="C65" s="35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45" x14ac:dyDescent="0.2">
      <c r="A76" s="35"/>
      <c r="B76" s="40"/>
      <c r="C76" s="35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101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1.95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5" customHeight="1" x14ac:dyDescent="0.2">
      <c r="A85" s="35"/>
      <c r="B85" s="36"/>
      <c r="C85" s="37"/>
      <c r="D85" s="37"/>
      <c r="E85" s="336" t="str">
        <f>E7</f>
        <v>Kanalizace Na Loukách II.etapa</v>
      </c>
      <c r="F85" s="337"/>
      <c r="G85" s="337"/>
      <c r="H85" s="33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1.95" customHeight="1" x14ac:dyDescent="0.2">
      <c r="A86" s="35"/>
      <c r="B86" s="36"/>
      <c r="C86" s="30" t="s">
        <v>99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5" customHeight="1" x14ac:dyDescent="0.2">
      <c r="A87" s="35"/>
      <c r="B87" s="36"/>
      <c r="C87" s="37"/>
      <c r="D87" s="37"/>
      <c r="E87" s="324" t="str">
        <f>E9</f>
        <v>01 - SO 01 Kanalizace gravitační</v>
      </c>
      <c r="F87" s="335"/>
      <c r="G87" s="335"/>
      <c r="H87" s="33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1.95" customHeight="1" x14ac:dyDescent="0.2">
      <c r="A89" s="35"/>
      <c r="B89" s="36"/>
      <c r="C89" s="30" t="s">
        <v>20</v>
      </c>
      <c r="D89" s="37"/>
      <c r="E89" s="37"/>
      <c r="F89" s="28" t="str">
        <f>F12</f>
        <v>Město Bohumín</v>
      </c>
      <c r="G89" s="37"/>
      <c r="H89" s="37"/>
      <c r="I89" s="30" t="s">
        <v>22</v>
      </c>
      <c r="J89" s="67" t="str">
        <f>IF(J12="","",J12)</f>
        <v>24. 2. 2021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5" customHeight="1" x14ac:dyDescent="0.2">
      <c r="A91" s="35"/>
      <c r="B91" s="36"/>
      <c r="C91" s="30" t="s">
        <v>24</v>
      </c>
      <c r="D91" s="37"/>
      <c r="E91" s="37"/>
      <c r="F91" s="28" t="str">
        <f>E15</f>
        <v>Město Bohumín</v>
      </c>
      <c r="G91" s="37"/>
      <c r="H91" s="37"/>
      <c r="I91" s="30" t="s">
        <v>29</v>
      </c>
      <c r="J91" s="33" t="str">
        <f>E21</f>
        <v>Rechtik-PROJEKT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5" customHeight="1" x14ac:dyDescent="0.2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Josef Rechtik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3" customHeight="1" x14ac:dyDescent="0.2">
      <c r="A94" s="35"/>
      <c r="B94" s="36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 x14ac:dyDescent="0.2">
      <c r="A96" s="35"/>
      <c r="B96" s="36"/>
      <c r="C96" s="147" t="s">
        <v>104</v>
      </c>
      <c r="D96" s="37"/>
      <c r="E96" s="37"/>
      <c r="F96" s="37"/>
      <c r="G96" s="37"/>
      <c r="H96" s="37"/>
      <c r="I96" s="37"/>
      <c r="J96" s="85">
        <f>J129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105</v>
      </c>
    </row>
    <row r="97" spans="1:31" s="9" customFormat="1" ht="24.9" customHeight="1" x14ac:dyDescent="0.2">
      <c r="B97" s="148"/>
      <c r="C97" s="149"/>
      <c r="D97" s="150" t="s">
        <v>106</v>
      </c>
      <c r="E97" s="151"/>
      <c r="F97" s="151"/>
      <c r="G97" s="151"/>
      <c r="H97" s="151"/>
      <c r="I97" s="151"/>
      <c r="J97" s="152">
        <f>J130</f>
        <v>0</v>
      </c>
      <c r="K97" s="149"/>
      <c r="L97" s="153"/>
    </row>
    <row r="98" spans="1:31" s="10" customFormat="1" ht="20" customHeight="1" x14ac:dyDescent="0.2">
      <c r="B98" s="154"/>
      <c r="C98" s="155"/>
      <c r="D98" s="156" t="s">
        <v>107</v>
      </c>
      <c r="E98" s="157"/>
      <c r="F98" s="157"/>
      <c r="G98" s="157"/>
      <c r="H98" s="157"/>
      <c r="I98" s="157"/>
      <c r="J98" s="158">
        <f>J131</f>
        <v>0</v>
      </c>
      <c r="K98" s="155"/>
      <c r="L98" s="159"/>
    </row>
    <row r="99" spans="1:31" s="10" customFormat="1" ht="20" customHeight="1" x14ac:dyDescent="0.2">
      <c r="B99" s="154"/>
      <c r="C99" s="155"/>
      <c r="D99" s="156" t="s">
        <v>108</v>
      </c>
      <c r="E99" s="157"/>
      <c r="F99" s="157"/>
      <c r="G99" s="157"/>
      <c r="H99" s="157"/>
      <c r="I99" s="157"/>
      <c r="J99" s="158">
        <f>J200</f>
        <v>0</v>
      </c>
      <c r="K99" s="155"/>
      <c r="L99" s="159"/>
    </row>
    <row r="100" spans="1:31" s="10" customFormat="1" ht="20" customHeight="1" x14ac:dyDescent="0.2">
      <c r="B100" s="154"/>
      <c r="C100" s="155"/>
      <c r="D100" s="156" t="s">
        <v>109</v>
      </c>
      <c r="E100" s="157"/>
      <c r="F100" s="157"/>
      <c r="G100" s="157"/>
      <c r="H100" s="157"/>
      <c r="I100" s="157"/>
      <c r="J100" s="158">
        <f>J202</f>
        <v>0</v>
      </c>
      <c r="K100" s="155"/>
      <c r="L100" s="159"/>
    </row>
    <row r="101" spans="1:31" s="10" customFormat="1" ht="20" customHeight="1" x14ac:dyDescent="0.2">
      <c r="B101" s="154"/>
      <c r="C101" s="155"/>
      <c r="D101" s="156" t="s">
        <v>110</v>
      </c>
      <c r="E101" s="157"/>
      <c r="F101" s="157"/>
      <c r="G101" s="157"/>
      <c r="H101" s="157"/>
      <c r="I101" s="157"/>
      <c r="J101" s="158">
        <f>J204</f>
        <v>0</v>
      </c>
      <c r="K101" s="155"/>
      <c r="L101" s="159"/>
    </row>
    <row r="102" spans="1:31" s="10" customFormat="1" ht="20" customHeight="1" x14ac:dyDescent="0.2">
      <c r="B102" s="154"/>
      <c r="C102" s="155"/>
      <c r="D102" s="156" t="s">
        <v>111</v>
      </c>
      <c r="E102" s="157"/>
      <c r="F102" s="157"/>
      <c r="G102" s="157"/>
      <c r="H102" s="157"/>
      <c r="I102" s="157"/>
      <c r="J102" s="158">
        <f>J212</f>
        <v>0</v>
      </c>
      <c r="K102" s="155"/>
      <c r="L102" s="159"/>
    </row>
    <row r="103" spans="1:31" s="10" customFormat="1" ht="20" customHeight="1" x14ac:dyDescent="0.2">
      <c r="B103" s="154"/>
      <c r="C103" s="155"/>
      <c r="D103" s="156" t="s">
        <v>112</v>
      </c>
      <c r="E103" s="157"/>
      <c r="F103" s="157"/>
      <c r="G103" s="157"/>
      <c r="H103" s="157"/>
      <c r="I103" s="157"/>
      <c r="J103" s="158">
        <f>J220</f>
        <v>0</v>
      </c>
      <c r="K103" s="155"/>
      <c r="L103" s="159"/>
    </row>
    <row r="104" spans="1:31" s="10" customFormat="1" ht="20" customHeight="1" x14ac:dyDescent="0.2">
      <c r="B104" s="154"/>
      <c r="C104" s="155"/>
      <c r="D104" s="156" t="s">
        <v>113</v>
      </c>
      <c r="E104" s="157"/>
      <c r="F104" s="157"/>
      <c r="G104" s="157"/>
      <c r="H104" s="157"/>
      <c r="I104" s="157"/>
      <c r="J104" s="158">
        <f>J236</f>
        <v>0</v>
      </c>
      <c r="K104" s="155"/>
      <c r="L104" s="159"/>
    </row>
    <row r="105" spans="1:31" s="10" customFormat="1" ht="14.9" customHeight="1" x14ac:dyDescent="0.2">
      <c r="B105" s="154"/>
      <c r="C105" s="155"/>
      <c r="D105" s="156" t="s">
        <v>114</v>
      </c>
      <c r="E105" s="157"/>
      <c r="F105" s="157"/>
      <c r="G105" s="157"/>
      <c r="H105" s="157"/>
      <c r="I105" s="157"/>
      <c r="J105" s="158">
        <f>J241</f>
        <v>0</v>
      </c>
      <c r="K105" s="155"/>
      <c r="L105" s="159"/>
    </row>
    <row r="106" spans="1:31" s="10" customFormat="1" ht="20" customHeight="1" x14ac:dyDescent="0.2">
      <c r="B106" s="154"/>
      <c r="C106" s="155"/>
      <c r="D106" s="156" t="s">
        <v>115</v>
      </c>
      <c r="E106" s="157"/>
      <c r="F106" s="157"/>
      <c r="G106" s="157"/>
      <c r="H106" s="157"/>
      <c r="I106" s="157"/>
      <c r="J106" s="158">
        <f>J244</f>
        <v>0</v>
      </c>
      <c r="K106" s="155"/>
      <c r="L106" s="159"/>
    </row>
    <row r="107" spans="1:31" s="9" customFormat="1" ht="24.9" customHeight="1" x14ac:dyDescent="0.2">
      <c r="B107" s="148"/>
      <c r="C107" s="149"/>
      <c r="D107" s="150" t="s">
        <v>116</v>
      </c>
      <c r="E107" s="151"/>
      <c r="F107" s="151"/>
      <c r="G107" s="151"/>
      <c r="H107" s="151"/>
      <c r="I107" s="151"/>
      <c r="J107" s="152">
        <f>J250</f>
        <v>0</v>
      </c>
      <c r="K107" s="149"/>
      <c r="L107" s="153"/>
    </row>
    <row r="108" spans="1:31" s="10" customFormat="1" ht="20" customHeight="1" x14ac:dyDescent="0.2">
      <c r="B108" s="154"/>
      <c r="C108" s="155"/>
      <c r="D108" s="156" t="s">
        <v>117</v>
      </c>
      <c r="E108" s="157"/>
      <c r="F108" s="157"/>
      <c r="G108" s="157"/>
      <c r="H108" s="157"/>
      <c r="I108" s="157"/>
      <c r="J108" s="158">
        <f>J251</f>
        <v>0</v>
      </c>
      <c r="K108" s="155"/>
      <c r="L108" s="159"/>
    </row>
    <row r="109" spans="1:31" s="9" customFormat="1" ht="24.9" customHeight="1" x14ac:dyDescent="0.2">
      <c r="B109" s="148"/>
      <c r="C109" s="149"/>
      <c r="D109" s="150" t="s">
        <v>118</v>
      </c>
      <c r="E109" s="151"/>
      <c r="F109" s="151"/>
      <c r="G109" s="151"/>
      <c r="H109" s="151"/>
      <c r="I109" s="151"/>
      <c r="J109" s="152">
        <f>J253</f>
        <v>0</v>
      </c>
      <c r="K109" s="149"/>
      <c r="L109" s="153"/>
    </row>
    <row r="110" spans="1:31" s="2" customFormat="1" ht="21.8" customHeight="1" x14ac:dyDescent="0.2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" customHeight="1" x14ac:dyDescent="0.2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" customHeight="1" x14ac:dyDescent="0.2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" customHeight="1" x14ac:dyDescent="0.2">
      <c r="A116" s="35"/>
      <c r="B116" s="36"/>
      <c r="C116" s="24" t="s">
        <v>119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" customHeight="1" x14ac:dyDescent="0.2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1.95" customHeight="1" x14ac:dyDescent="0.2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5" customHeight="1" x14ac:dyDescent="0.2">
      <c r="A119" s="35"/>
      <c r="B119" s="36"/>
      <c r="C119" s="37"/>
      <c r="D119" s="37"/>
      <c r="E119" s="336" t="str">
        <f>E7</f>
        <v>Kanalizace Na Loukách II.etapa</v>
      </c>
      <c r="F119" s="337"/>
      <c r="G119" s="337"/>
      <c r="H119" s="3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1.95" customHeight="1" x14ac:dyDescent="0.2">
      <c r="A120" s="35"/>
      <c r="B120" s="36"/>
      <c r="C120" s="30" t="s">
        <v>99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5" customHeight="1" x14ac:dyDescent="0.2">
      <c r="A121" s="35"/>
      <c r="B121" s="36"/>
      <c r="C121" s="37"/>
      <c r="D121" s="37"/>
      <c r="E121" s="324" t="str">
        <f>E9</f>
        <v>01 - SO 01 Kanalizace gravitační</v>
      </c>
      <c r="F121" s="335"/>
      <c r="G121" s="335"/>
      <c r="H121" s="335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" customHeight="1" x14ac:dyDescent="0.2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1.95" customHeight="1" x14ac:dyDescent="0.2">
      <c r="A123" s="35"/>
      <c r="B123" s="36"/>
      <c r="C123" s="30" t="s">
        <v>20</v>
      </c>
      <c r="D123" s="37"/>
      <c r="E123" s="37"/>
      <c r="F123" s="28" t="str">
        <f>F12</f>
        <v>Město Bohumín</v>
      </c>
      <c r="G123" s="37"/>
      <c r="H123" s="37"/>
      <c r="I123" s="30" t="s">
        <v>22</v>
      </c>
      <c r="J123" s="67" t="str">
        <f>IF(J12="","",J12)</f>
        <v>24. 2. 2021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" customHeight="1" x14ac:dyDescent="0.2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5" customHeight="1" x14ac:dyDescent="0.2">
      <c r="A125" s="35"/>
      <c r="B125" s="36"/>
      <c r="C125" s="30" t="s">
        <v>24</v>
      </c>
      <c r="D125" s="37"/>
      <c r="E125" s="37"/>
      <c r="F125" s="28" t="str">
        <f>E15</f>
        <v>Město Bohumín</v>
      </c>
      <c r="G125" s="37"/>
      <c r="H125" s="37"/>
      <c r="I125" s="30" t="s">
        <v>29</v>
      </c>
      <c r="J125" s="33" t="str">
        <f>E21</f>
        <v>Rechtik-PROJEKT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5" customHeight="1" x14ac:dyDescent="0.2">
      <c r="A126" s="35"/>
      <c r="B126" s="36"/>
      <c r="C126" s="30" t="s">
        <v>27</v>
      </c>
      <c r="D126" s="37"/>
      <c r="E126" s="37"/>
      <c r="F126" s="28" t="str">
        <f>IF(E18="","",E18)</f>
        <v>Vyplň údaj</v>
      </c>
      <c r="G126" s="37"/>
      <c r="H126" s="37"/>
      <c r="I126" s="30" t="s">
        <v>32</v>
      </c>
      <c r="J126" s="33" t="str">
        <f>E24</f>
        <v>Josef Rechtik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 x14ac:dyDescent="0.2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3" customHeight="1" x14ac:dyDescent="0.2">
      <c r="A128" s="160"/>
      <c r="B128" s="161"/>
      <c r="C128" s="162" t="s">
        <v>120</v>
      </c>
      <c r="D128" s="163" t="s">
        <v>60</v>
      </c>
      <c r="E128" s="163" t="s">
        <v>56</v>
      </c>
      <c r="F128" s="163" t="s">
        <v>57</v>
      </c>
      <c r="G128" s="163" t="s">
        <v>121</v>
      </c>
      <c r="H128" s="163" t="s">
        <v>122</v>
      </c>
      <c r="I128" s="163" t="s">
        <v>123</v>
      </c>
      <c r="J128" s="164" t="s">
        <v>103</v>
      </c>
      <c r="K128" s="165" t="s">
        <v>124</v>
      </c>
      <c r="L128" s="166"/>
      <c r="M128" s="76" t="s">
        <v>1</v>
      </c>
      <c r="N128" s="77" t="s">
        <v>39</v>
      </c>
      <c r="O128" s="77" t="s">
        <v>125</v>
      </c>
      <c r="P128" s="77" t="s">
        <v>126</v>
      </c>
      <c r="Q128" s="77" t="s">
        <v>127</v>
      </c>
      <c r="R128" s="77" t="s">
        <v>128</v>
      </c>
      <c r="S128" s="77" t="s">
        <v>129</v>
      </c>
      <c r="T128" s="78" t="s">
        <v>130</v>
      </c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</row>
    <row r="129" spans="1:65" s="2" customFormat="1" ht="22.75" customHeight="1" x14ac:dyDescent="0.25">
      <c r="A129" s="35"/>
      <c r="B129" s="36"/>
      <c r="C129" s="83" t="s">
        <v>131</v>
      </c>
      <c r="D129" s="37"/>
      <c r="E129" s="37"/>
      <c r="F129" s="37"/>
      <c r="G129" s="37"/>
      <c r="H129" s="37"/>
      <c r="I129" s="37"/>
      <c r="J129" s="167">
        <f>BK129</f>
        <v>0</v>
      </c>
      <c r="K129" s="37"/>
      <c r="L129" s="40"/>
      <c r="M129" s="79"/>
      <c r="N129" s="168"/>
      <c r="O129" s="80"/>
      <c r="P129" s="169">
        <f>P130+P250+P253</f>
        <v>0</v>
      </c>
      <c r="Q129" s="80"/>
      <c r="R129" s="169">
        <f>R130+R250+R253</f>
        <v>428.81301380000014</v>
      </c>
      <c r="S129" s="80"/>
      <c r="T129" s="170">
        <f>T130+T250+T253</f>
        <v>187.375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74</v>
      </c>
      <c r="AU129" s="18" t="s">
        <v>105</v>
      </c>
      <c r="BK129" s="171">
        <f>BK130+BK250+BK253</f>
        <v>0</v>
      </c>
    </row>
    <row r="130" spans="1:65" s="12" customFormat="1" ht="26.05" customHeight="1" x14ac:dyDescent="0.25">
      <c r="B130" s="172"/>
      <c r="C130" s="173"/>
      <c r="D130" s="174" t="s">
        <v>74</v>
      </c>
      <c r="E130" s="175" t="s">
        <v>132</v>
      </c>
      <c r="F130" s="175" t="s">
        <v>133</v>
      </c>
      <c r="G130" s="173"/>
      <c r="H130" s="173"/>
      <c r="I130" s="176"/>
      <c r="J130" s="177">
        <f>BK130</f>
        <v>0</v>
      </c>
      <c r="K130" s="173"/>
      <c r="L130" s="178"/>
      <c r="M130" s="179"/>
      <c r="N130" s="180"/>
      <c r="O130" s="180"/>
      <c r="P130" s="181">
        <f>P131+P200+P202+P204+P212+P220+P236+P244</f>
        <v>0</v>
      </c>
      <c r="Q130" s="180"/>
      <c r="R130" s="181">
        <f>R131+R200+R202+R204+R212+R220+R236+R244</f>
        <v>428.81004380000013</v>
      </c>
      <c r="S130" s="180"/>
      <c r="T130" s="182">
        <f>T131+T200+T202+T204+T212+T220+T236+T244</f>
        <v>187.375</v>
      </c>
      <c r="AR130" s="183" t="s">
        <v>83</v>
      </c>
      <c r="AT130" s="184" t="s">
        <v>74</v>
      </c>
      <c r="AU130" s="184" t="s">
        <v>75</v>
      </c>
      <c r="AY130" s="183" t="s">
        <v>134</v>
      </c>
      <c r="BK130" s="185">
        <f>BK131+BK200+BK202+BK204+BK212+BK220+BK236+BK244</f>
        <v>0</v>
      </c>
    </row>
    <row r="131" spans="1:65" s="12" customFormat="1" ht="22.75" customHeight="1" x14ac:dyDescent="0.2">
      <c r="B131" s="172"/>
      <c r="C131" s="173"/>
      <c r="D131" s="174" t="s">
        <v>74</v>
      </c>
      <c r="E131" s="186" t="s">
        <v>83</v>
      </c>
      <c r="F131" s="186" t="s">
        <v>135</v>
      </c>
      <c r="G131" s="173"/>
      <c r="H131" s="173"/>
      <c r="I131" s="176"/>
      <c r="J131" s="187">
        <f>BK131</f>
        <v>0</v>
      </c>
      <c r="K131" s="173"/>
      <c r="L131" s="178"/>
      <c r="M131" s="179"/>
      <c r="N131" s="180"/>
      <c r="O131" s="180"/>
      <c r="P131" s="181">
        <f>SUM(P132:P199)</f>
        <v>0</v>
      </c>
      <c r="Q131" s="180"/>
      <c r="R131" s="181">
        <f>SUM(R132:R199)</f>
        <v>346.96267380000006</v>
      </c>
      <c r="S131" s="180"/>
      <c r="T131" s="182">
        <f>SUM(T132:T199)</f>
        <v>180.97499999999999</v>
      </c>
      <c r="AR131" s="183" t="s">
        <v>83</v>
      </c>
      <c r="AT131" s="184" t="s">
        <v>74</v>
      </c>
      <c r="AU131" s="184" t="s">
        <v>83</v>
      </c>
      <c r="AY131" s="183" t="s">
        <v>134</v>
      </c>
      <c r="BK131" s="185">
        <f>SUM(BK132:BK199)</f>
        <v>0</v>
      </c>
    </row>
    <row r="132" spans="1:65" s="2" customFormat="1" ht="33.049999999999997" customHeight="1" x14ac:dyDescent="0.2">
      <c r="A132" s="35"/>
      <c r="B132" s="36"/>
      <c r="C132" s="188" t="s">
        <v>83</v>
      </c>
      <c r="D132" s="188" t="s">
        <v>136</v>
      </c>
      <c r="E132" s="189" t="s">
        <v>137</v>
      </c>
      <c r="F132" s="190" t="s">
        <v>138</v>
      </c>
      <c r="G132" s="191" t="s">
        <v>139</v>
      </c>
      <c r="H132" s="192">
        <v>40</v>
      </c>
      <c r="I132" s="193"/>
      <c r="J132" s="194">
        <f>ROUND(I132*H132,2)</f>
        <v>0</v>
      </c>
      <c r="K132" s="195"/>
      <c r="L132" s="40"/>
      <c r="M132" s="196" t="s">
        <v>1</v>
      </c>
      <c r="N132" s="197" t="s">
        <v>40</v>
      </c>
      <c r="O132" s="72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140</v>
      </c>
      <c r="AT132" s="200" t="s">
        <v>136</v>
      </c>
      <c r="AU132" s="200" t="s">
        <v>85</v>
      </c>
      <c r="AY132" s="18" t="s">
        <v>134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83</v>
      </c>
      <c r="BK132" s="201">
        <f>ROUND(I132*H132,2)</f>
        <v>0</v>
      </c>
      <c r="BL132" s="18" t="s">
        <v>140</v>
      </c>
      <c r="BM132" s="200" t="s">
        <v>141</v>
      </c>
    </row>
    <row r="133" spans="1:65" s="2" customFormat="1" ht="21.8" customHeight="1" x14ac:dyDescent="0.2">
      <c r="A133" s="35"/>
      <c r="B133" s="36"/>
      <c r="C133" s="188" t="s">
        <v>85</v>
      </c>
      <c r="D133" s="188" t="s">
        <v>136</v>
      </c>
      <c r="E133" s="189" t="s">
        <v>142</v>
      </c>
      <c r="F133" s="190" t="s">
        <v>143</v>
      </c>
      <c r="G133" s="191" t="s">
        <v>139</v>
      </c>
      <c r="H133" s="192">
        <v>285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40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0.3</v>
      </c>
      <c r="T133" s="199">
        <f>S133*H133</f>
        <v>85.5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140</v>
      </c>
      <c r="AT133" s="200" t="s">
        <v>136</v>
      </c>
      <c r="AU133" s="200" t="s">
        <v>85</v>
      </c>
      <c r="AY133" s="18" t="s">
        <v>134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83</v>
      </c>
      <c r="BK133" s="201">
        <f>ROUND(I133*H133,2)</f>
        <v>0</v>
      </c>
      <c r="BL133" s="18" t="s">
        <v>140</v>
      </c>
      <c r="BM133" s="200" t="s">
        <v>144</v>
      </c>
    </row>
    <row r="134" spans="1:65" s="13" customFormat="1" x14ac:dyDescent="0.2">
      <c r="B134" s="202"/>
      <c r="C134" s="203"/>
      <c r="D134" s="204" t="s">
        <v>145</v>
      </c>
      <c r="E134" s="205" t="s">
        <v>1</v>
      </c>
      <c r="F134" s="206" t="s">
        <v>146</v>
      </c>
      <c r="G134" s="203"/>
      <c r="H134" s="205" t="s">
        <v>1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145</v>
      </c>
      <c r="AU134" s="212" t="s">
        <v>85</v>
      </c>
      <c r="AV134" s="13" t="s">
        <v>83</v>
      </c>
      <c r="AW134" s="13" t="s">
        <v>31</v>
      </c>
      <c r="AX134" s="13" t="s">
        <v>75</v>
      </c>
      <c r="AY134" s="212" t="s">
        <v>134</v>
      </c>
    </row>
    <row r="135" spans="1:65" s="14" customFormat="1" x14ac:dyDescent="0.2">
      <c r="B135" s="213"/>
      <c r="C135" s="214"/>
      <c r="D135" s="204" t="s">
        <v>145</v>
      </c>
      <c r="E135" s="215" t="s">
        <v>1</v>
      </c>
      <c r="F135" s="216" t="s">
        <v>147</v>
      </c>
      <c r="G135" s="214"/>
      <c r="H135" s="217">
        <v>285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145</v>
      </c>
      <c r="AU135" s="223" t="s">
        <v>85</v>
      </c>
      <c r="AV135" s="14" t="s">
        <v>85</v>
      </c>
      <c r="AW135" s="14" t="s">
        <v>31</v>
      </c>
      <c r="AX135" s="14" t="s">
        <v>83</v>
      </c>
      <c r="AY135" s="223" t="s">
        <v>134</v>
      </c>
    </row>
    <row r="136" spans="1:65" s="2" customFormat="1" ht="21.8" customHeight="1" x14ac:dyDescent="0.2">
      <c r="A136" s="35"/>
      <c r="B136" s="36"/>
      <c r="C136" s="188" t="s">
        <v>148</v>
      </c>
      <c r="D136" s="188" t="s">
        <v>136</v>
      </c>
      <c r="E136" s="189" t="s">
        <v>149</v>
      </c>
      <c r="F136" s="190" t="s">
        <v>150</v>
      </c>
      <c r="G136" s="191" t="s">
        <v>139</v>
      </c>
      <c r="H136" s="192">
        <v>285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40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0.22</v>
      </c>
      <c r="T136" s="199">
        <f>S136*H136</f>
        <v>62.7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140</v>
      </c>
      <c r="AT136" s="200" t="s">
        <v>136</v>
      </c>
      <c r="AU136" s="200" t="s">
        <v>85</v>
      </c>
      <c r="AY136" s="18" t="s">
        <v>134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83</v>
      </c>
      <c r="BK136" s="201">
        <f>ROUND(I136*H136,2)</f>
        <v>0</v>
      </c>
      <c r="BL136" s="18" t="s">
        <v>140</v>
      </c>
      <c r="BM136" s="200" t="s">
        <v>151</v>
      </c>
    </row>
    <row r="137" spans="1:65" s="2" customFormat="1" ht="21.8" customHeight="1" x14ac:dyDescent="0.2">
      <c r="A137" s="35"/>
      <c r="B137" s="36"/>
      <c r="C137" s="188" t="s">
        <v>140</v>
      </c>
      <c r="D137" s="188" t="s">
        <v>136</v>
      </c>
      <c r="E137" s="189" t="s">
        <v>152</v>
      </c>
      <c r="F137" s="190" t="s">
        <v>153</v>
      </c>
      <c r="G137" s="191" t="s">
        <v>139</v>
      </c>
      <c r="H137" s="192">
        <v>285</v>
      </c>
      <c r="I137" s="193"/>
      <c r="J137" s="194">
        <f>ROUND(I137*H137,2)</f>
        <v>0</v>
      </c>
      <c r="K137" s="195"/>
      <c r="L137" s="40"/>
      <c r="M137" s="196" t="s">
        <v>1</v>
      </c>
      <c r="N137" s="197" t="s">
        <v>40</v>
      </c>
      <c r="O137" s="72"/>
      <c r="P137" s="198">
        <f>O137*H137</f>
        <v>0</v>
      </c>
      <c r="Q137" s="198">
        <v>9.0000000000000006E-5</v>
      </c>
      <c r="R137" s="198">
        <f>Q137*H137</f>
        <v>2.5650000000000003E-2</v>
      </c>
      <c r="S137" s="198">
        <v>0.115</v>
      </c>
      <c r="T137" s="199">
        <f>S137*H137</f>
        <v>32.774999999999999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140</v>
      </c>
      <c r="AT137" s="200" t="s">
        <v>136</v>
      </c>
      <c r="AU137" s="200" t="s">
        <v>85</v>
      </c>
      <c r="AY137" s="18" t="s">
        <v>134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83</v>
      </c>
      <c r="BK137" s="201">
        <f>ROUND(I137*H137,2)</f>
        <v>0</v>
      </c>
      <c r="BL137" s="18" t="s">
        <v>140</v>
      </c>
      <c r="BM137" s="200" t="s">
        <v>154</v>
      </c>
    </row>
    <row r="138" spans="1:65" s="2" customFormat="1" ht="21.8" customHeight="1" x14ac:dyDescent="0.2">
      <c r="A138" s="35"/>
      <c r="B138" s="36"/>
      <c r="C138" s="188" t="s">
        <v>155</v>
      </c>
      <c r="D138" s="188" t="s">
        <v>136</v>
      </c>
      <c r="E138" s="189" t="s">
        <v>156</v>
      </c>
      <c r="F138" s="190" t="s">
        <v>157</v>
      </c>
      <c r="G138" s="191" t="s">
        <v>158</v>
      </c>
      <c r="H138" s="192">
        <v>60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40</v>
      </c>
      <c r="O138" s="72"/>
      <c r="P138" s="198">
        <f>O138*H138</f>
        <v>0</v>
      </c>
      <c r="Q138" s="198">
        <v>3.0000000000000001E-5</v>
      </c>
      <c r="R138" s="198">
        <f>Q138*H138</f>
        <v>1.8E-3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140</v>
      </c>
      <c r="AT138" s="200" t="s">
        <v>136</v>
      </c>
      <c r="AU138" s="200" t="s">
        <v>85</v>
      </c>
      <c r="AY138" s="18" t="s">
        <v>134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83</v>
      </c>
      <c r="BK138" s="201">
        <f>ROUND(I138*H138,2)</f>
        <v>0</v>
      </c>
      <c r="BL138" s="18" t="s">
        <v>140</v>
      </c>
      <c r="BM138" s="200" t="s">
        <v>159</v>
      </c>
    </row>
    <row r="139" spans="1:65" s="2" customFormat="1" ht="21.8" customHeight="1" x14ac:dyDescent="0.2">
      <c r="A139" s="35"/>
      <c r="B139" s="36"/>
      <c r="C139" s="188" t="s">
        <v>160</v>
      </c>
      <c r="D139" s="188" t="s">
        <v>136</v>
      </c>
      <c r="E139" s="189" t="s">
        <v>161</v>
      </c>
      <c r="F139" s="190" t="s">
        <v>162</v>
      </c>
      <c r="G139" s="191" t="s">
        <v>163</v>
      </c>
      <c r="H139" s="192">
        <v>30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40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140</v>
      </c>
      <c r="AT139" s="200" t="s">
        <v>136</v>
      </c>
      <c r="AU139" s="200" t="s">
        <v>85</v>
      </c>
      <c r="AY139" s="18" t="s">
        <v>134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83</v>
      </c>
      <c r="BK139" s="201">
        <f>ROUND(I139*H139,2)</f>
        <v>0</v>
      </c>
      <c r="BL139" s="18" t="s">
        <v>140</v>
      </c>
      <c r="BM139" s="200" t="s">
        <v>164</v>
      </c>
    </row>
    <row r="140" spans="1:65" s="2" customFormat="1" ht="16.55" customHeight="1" x14ac:dyDescent="0.2">
      <c r="A140" s="35"/>
      <c r="B140" s="36"/>
      <c r="C140" s="188" t="s">
        <v>165</v>
      </c>
      <c r="D140" s="188" t="s">
        <v>136</v>
      </c>
      <c r="E140" s="189" t="s">
        <v>166</v>
      </c>
      <c r="F140" s="190" t="s">
        <v>167</v>
      </c>
      <c r="G140" s="191" t="s">
        <v>168</v>
      </c>
      <c r="H140" s="192">
        <v>7.7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40</v>
      </c>
      <c r="O140" s="72"/>
      <c r="P140" s="198">
        <f>O140*H140</f>
        <v>0</v>
      </c>
      <c r="Q140" s="198">
        <v>3.6900000000000002E-2</v>
      </c>
      <c r="R140" s="198">
        <f>Q140*H140</f>
        <v>0.28413000000000005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140</v>
      </c>
      <c r="AT140" s="200" t="s">
        <v>136</v>
      </c>
      <c r="AU140" s="200" t="s">
        <v>85</v>
      </c>
      <c r="AY140" s="18" t="s">
        <v>134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83</v>
      </c>
      <c r="BK140" s="201">
        <f>ROUND(I140*H140,2)</f>
        <v>0</v>
      </c>
      <c r="BL140" s="18" t="s">
        <v>140</v>
      </c>
      <c r="BM140" s="200" t="s">
        <v>169</v>
      </c>
    </row>
    <row r="141" spans="1:65" s="14" customFormat="1" x14ac:dyDescent="0.2">
      <c r="B141" s="213"/>
      <c r="C141" s="214"/>
      <c r="D141" s="204" t="s">
        <v>145</v>
      </c>
      <c r="E141" s="215" t="s">
        <v>1</v>
      </c>
      <c r="F141" s="216" t="s">
        <v>170</v>
      </c>
      <c r="G141" s="214"/>
      <c r="H141" s="217">
        <v>7.7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145</v>
      </c>
      <c r="AU141" s="223" t="s">
        <v>85</v>
      </c>
      <c r="AV141" s="14" t="s">
        <v>85</v>
      </c>
      <c r="AW141" s="14" t="s">
        <v>31</v>
      </c>
      <c r="AX141" s="14" t="s">
        <v>83</v>
      </c>
      <c r="AY141" s="223" t="s">
        <v>134</v>
      </c>
    </row>
    <row r="142" spans="1:65" s="2" customFormat="1" ht="21.8" customHeight="1" x14ac:dyDescent="0.2">
      <c r="A142" s="35"/>
      <c r="B142" s="36"/>
      <c r="C142" s="188" t="s">
        <v>171</v>
      </c>
      <c r="D142" s="188" t="s">
        <v>136</v>
      </c>
      <c r="E142" s="189" t="s">
        <v>172</v>
      </c>
      <c r="F142" s="190" t="s">
        <v>173</v>
      </c>
      <c r="G142" s="191" t="s">
        <v>168</v>
      </c>
      <c r="H142" s="192">
        <v>5.5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40</v>
      </c>
      <c r="O142" s="72"/>
      <c r="P142" s="198">
        <f>O142*H142</f>
        <v>0</v>
      </c>
      <c r="Q142" s="198">
        <v>3.6900000000000002E-2</v>
      </c>
      <c r="R142" s="198">
        <f>Q142*H142</f>
        <v>0.20295000000000002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140</v>
      </c>
      <c r="AT142" s="200" t="s">
        <v>136</v>
      </c>
      <c r="AU142" s="200" t="s">
        <v>85</v>
      </c>
      <c r="AY142" s="18" t="s">
        <v>134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83</v>
      </c>
      <c r="BK142" s="201">
        <f>ROUND(I142*H142,2)</f>
        <v>0</v>
      </c>
      <c r="BL142" s="18" t="s">
        <v>140</v>
      </c>
      <c r="BM142" s="200" t="s">
        <v>174</v>
      </c>
    </row>
    <row r="143" spans="1:65" s="14" customFormat="1" x14ac:dyDescent="0.2">
      <c r="B143" s="213"/>
      <c r="C143" s="214"/>
      <c r="D143" s="204" t="s">
        <v>145</v>
      </c>
      <c r="E143" s="215" t="s">
        <v>1</v>
      </c>
      <c r="F143" s="216" t="s">
        <v>175</v>
      </c>
      <c r="G143" s="214"/>
      <c r="H143" s="217">
        <v>5.5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145</v>
      </c>
      <c r="AU143" s="223" t="s">
        <v>85</v>
      </c>
      <c r="AV143" s="14" t="s">
        <v>85</v>
      </c>
      <c r="AW143" s="14" t="s">
        <v>31</v>
      </c>
      <c r="AX143" s="14" t="s">
        <v>83</v>
      </c>
      <c r="AY143" s="223" t="s">
        <v>134</v>
      </c>
    </row>
    <row r="144" spans="1:65" s="2" customFormat="1" ht="21.8" customHeight="1" x14ac:dyDescent="0.2">
      <c r="A144" s="35"/>
      <c r="B144" s="36"/>
      <c r="C144" s="188" t="s">
        <v>176</v>
      </c>
      <c r="D144" s="188" t="s">
        <v>136</v>
      </c>
      <c r="E144" s="189" t="s">
        <v>177</v>
      </c>
      <c r="F144" s="190" t="s">
        <v>178</v>
      </c>
      <c r="G144" s="191" t="s">
        <v>139</v>
      </c>
      <c r="H144" s="192">
        <v>123.75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40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140</v>
      </c>
      <c r="AT144" s="200" t="s">
        <v>136</v>
      </c>
      <c r="AU144" s="200" t="s">
        <v>85</v>
      </c>
      <c r="AY144" s="18" t="s">
        <v>134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83</v>
      </c>
      <c r="BK144" s="201">
        <f>ROUND(I144*H144,2)</f>
        <v>0</v>
      </c>
      <c r="BL144" s="18" t="s">
        <v>140</v>
      </c>
      <c r="BM144" s="200" t="s">
        <v>179</v>
      </c>
    </row>
    <row r="145" spans="1:65" s="14" customFormat="1" x14ac:dyDescent="0.2">
      <c r="B145" s="213"/>
      <c r="C145" s="214"/>
      <c r="D145" s="204" t="s">
        <v>145</v>
      </c>
      <c r="E145" s="215" t="s">
        <v>1</v>
      </c>
      <c r="F145" s="216" t="s">
        <v>180</v>
      </c>
      <c r="G145" s="214"/>
      <c r="H145" s="217">
        <v>123.75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145</v>
      </c>
      <c r="AU145" s="223" t="s">
        <v>85</v>
      </c>
      <c r="AV145" s="14" t="s">
        <v>85</v>
      </c>
      <c r="AW145" s="14" t="s">
        <v>31</v>
      </c>
      <c r="AX145" s="14" t="s">
        <v>83</v>
      </c>
      <c r="AY145" s="223" t="s">
        <v>134</v>
      </c>
    </row>
    <row r="146" spans="1:65" s="2" customFormat="1" ht="21.8" customHeight="1" x14ac:dyDescent="0.2">
      <c r="A146" s="35"/>
      <c r="B146" s="36"/>
      <c r="C146" s="188" t="s">
        <v>181</v>
      </c>
      <c r="D146" s="188" t="s">
        <v>136</v>
      </c>
      <c r="E146" s="189" t="s">
        <v>182</v>
      </c>
      <c r="F146" s="190" t="s">
        <v>183</v>
      </c>
      <c r="G146" s="191" t="s">
        <v>184</v>
      </c>
      <c r="H146" s="192">
        <v>47.52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40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140</v>
      </c>
      <c r="AT146" s="200" t="s">
        <v>136</v>
      </c>
      <c r="AU146" s="200" t="s">
        <v>85</v>
      </c>
      <c r="AY146" s="18" t="s">
        <v>134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83</v>
      </c>
      <c r="BK146" s="201">
        <f>ROUND(I146*H146,2)</f>
        <v>0</v>
      </c>
      <c r="BL146" s="18" t="s">
        <v>140</v>
      </c>
      <c r="BM146" s="200" t="s">
        <v>185</v>
      </c>
    </row>
    <row r="147" spans="1:65" s="14" customFormat="1" x14ac:dyDescent="0.2">
      <c r="B147" s="213"/>
      <c r="C147" s="214"/>
      <c r="D147" s="204" t="s">
        <v>145</v>
      </c>
      <c r="E147" s="215" t="s">
        <v>1</v>
      </c>
      <c r="F147" s="216" t="s">
        <v>186</v>
      </c>
      <c r="G147" s="214"/>
      <c r="H147" s="217">
        <v>47.52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145</v>
      </c>
      <c r="AU147" s="223" t="s">
        <v>85</v>
      </c>
      <c r="AV147" s="14" t="s">
        <v>85</v>
      </c>
      <c r="AW147" s="14" t="s">
        <v>31</v>
      </c>
      <c r="AX147" s="14" t="s">
        <v>83</v>
      </c>
      <c r="AY147" s="223" t="s">
        <v>134</v>
      </c>
    </row>
    <row r="148" spans="1:65" s="2" customFormat="1" ht="21.8" customHeight="1" x14ac:dyDescent="0.2">
      <c r="A148" s="35"/>
      <c r="B148" s="36"/>
      <c r="C148" s="188" t="s">
        <v>187</v>
      </c>
      <c r="D148" s="188" t="s">
        <v>136</v>
      </c>
      <c r="E148" s="189" t="s">
        <v>188</v>
      </c>
      <c r="F148" s="190" t="s">
        <v>189</v>
      </c>
      <c r="G148" s="191" t="s">
        <v>184</v>
      </c>
      <c r="H148" s="192">
        <v>28.8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40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140</v>
      </c>
      <c r="AT148" s="200" t="s">
        <v>136</v>
      </c>
      <c r="AU148" s="200" t="s">
        <v>85</v>
      </c>
      <c r="AY148" s="18" t="s">
        <v>134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83</v>
      </c>
      <c r="BK148" s="201">
        <f>ROUND(I148*H148,2)</f>
        <v>0</v>
      </c>
      <c r="BL148" s="18" t="s">
        <v>140</v>
      </c>
      <c r="BM148" s="200" t="s">
        <v>190</v>
      </c>
    </row>
    <row r="149" spans="1:65" s="13" customFormat="1" x14ac:dyDescent="0.2">
      <c r="B149" s="202"/>
      <c r="C149" s="203"/>
      <c r="D149" s="204" t="s">
        <v>145</v>
      </c>
      <c r="E149" s="205" t="s">
        <v>1</v>
      </c>
      <c r="F149" s="206" t="s">
        <v>191</v>
      </c>
      <c r="G149" s="203"/>
      <c r="H149" s="205" t="s">
        <v>1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145</v>
      </c>
      <c r="AU149" s="212" t="s">
        <v>85</v>
      </c>
      <c r="AV149" s="13" t="s">
        <v>83</v>
      </c>
      <c r="AW149" s="13" t="s">
        <v>31</v>
      </c>
      <c r="AX149" s="13" t="s">
        <v>75</v>
      </c>
      <c r="AY149" s="212" t="s">
        <v>134</v>
      </c>
    </row>
    <row r="150" spans="1:65" s="14" customFormat="1" x14ac:dyDescent="0.2">
      <c r="B150" s="213"/>
      <c r="C150" s="214"/>
      <c r="D150" s="204" t="s">
        <v>145</v>
      </c>
      <c r="E150" s="215" t="s">
        <v>1</v>
      </c>
      <c r="F150" s="216" t="s">
        <v>192</v>
      </c>
      <c r="G150" s="214"/>
      <c r="H150" s="217">
        <v>28.8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145</v>
      </c>
      <c r="AU150" s="223" t="s">
        <v>85</v>
      </c>
      <c r="AV150" s="14" t="s">
        <v>85</v>
      </c>
      <c r="AW150" s="14" t="s">
        <v>31</v>
      </c>
      <c r="AX150" s="14" t="s">
        <v>83</v>
      </c>
      <c r="AY150" s="223" t="s">
        <v>134</v>
      </c>
    </row>
    <row r="151" spans="1:65" s="2" customFormat="1" ht="33.049999999999997" customHeight="1" x14ac:dyDescent="0.2">
      <c r="A151" s="35"/>
      <c r="B151" s="36"/>
      <c r="C151" s="188" t="s">
        <v>193</v>
      </c>
      <c r="D151" s="188" t="s">
        <v>136</v>
      </c>
      <c r="E151" s="189" t="s">
        <v>194</v>
      </c>
      <c r="F151" s="190" t="s">
        <v>195</v>
      </c>
      <c r="G151" s="191" t="s">
        <v>184</v>
      </c>
      <c r="H151" s="192">
        <v>397.57799999999997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40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140</v>
      </c>
      <c r="AT151" s="200" t="s">
        <v>136</v>
      </c>
      <c r="AU151" s="200" t="s">
        <v>85</v>
      </c>
      <c r="AY151" s="18" t="s">
        <v>134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83</v>
      </c>
      <c r="BK151" s="201">
        <f>ROUND(I151*H151,2)</f>
        <v>0</v>
      </c>
      <c r="BL151" s="18" t="s">
        <v>140</v>
      </c>
      <c r="BM151" s="200" t="s">
        <v>196</v>
      </c>
    </row>
    <row r="152" spans="1:65" s="13" customFormat="1" x14ac:dyDescent="0.2">
      <c r="B152" s="202"/>
      <c r="C152" s="203"/>
      <c r="D152" s="204" t="s">
        <v>145</v>
      </c>
      <c r="E152" s="205" t="s">
        <v>1</v>
      </c>
      <c r="F152" s="206" t="s">
        <v>197</v>
      </c>
      <c r="G152" s="203"/>
      <c r="H152" s="205" t="s">
        <v>1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145</v>
      </c>
      <c r="AU152" s="212" t="s">
        <v>85</v>
      </c>
      <c r="AV152" s="13" t="s">
        <v>83</v>
      </c>
      <c r="AW152" s="13" t="s">
        <v>31</v>
      </c>
      <c r="AX152" s="13" t="s">
        <v>75</v>
      </c>
      <c r="AY152" s="212" t="s">
        <v>134</v>
      </c>
    </row>
    <row r="153" spans="1:65" s="14" customFormat="1" x14ac:dyDescent="0.2">
      <c r="B153" s="213"/>
      <c r="C153" s="214"/>
      <c r="D153" s="204" t="s">
        <v>145</v>
      </c>
      <c r="E153" s="215" t="s">
        <v>1</v>
      </c>
      <c r="F153" s="216" t="s">
        <v>198</v>
      </c>
      <c r="G153" s="214"/>
      <c r="H153" s="217">
        <v>246.04499999999999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145</v>
      </c>
      <c r="AU153" s="223" t="s">
        <v>85</v>
      </c>
      <c r="AV153" s="14" t="s">
        <v>85</v>
      </c>
      <c r="AW153" s="14" t="s">
        <v>31</v>
      </c>
      <c r="AX153" s="14" t="s">
        <v>75</v>
      </c>
      <c r="AY153" s="223" t="s">
        <v>134</v>
      </c>
    </row>
    <row r="154" spans="1:65" s="13" customFormat="1" x14ac:dyDescent="0.2">
      <c r="B154" s="202"/>
      <c r="C154" s="203"/>
      <c r="D154" s="204" t="s">
        <v>145</v>
      </c>
      <c r="E154" s="205" t="s">
        <v>1</v>
      </c>
      <c r="F154" s="206" t="s">
        <v>199</v>
      </c>
      <c r="G154" s="203"/>
      <c r="H154" s="205" t="s">
        <v>1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145</v>
      </c>
      <c r="AU154" s="212" t="s">
        <v>85</v>
      </c>
      <c r="AV154" s="13" t="s">
        <v>83</v>
      </c>
      <c r="AW154" s="13" t="s">
        <v>31</v>
      </c>
      <c r="AX154" s="13" t="s">
        <v>75</v>
      </c>
      <c r="AY154" s="212" t="s">
        <v>134</v>
      </c>
    </row>
    <row r="155" spans="1:65" s="14" customFormat="1" x14ac:dyDescent="0.2">
      <c r="B155" s="213"/>
      <c r="C155" s="214"/>
      <c r="D155" s="204" t="s">
        <v>145</v>
      </c>
      <c r="E155" s="215" t="s">
        <v>1</v>
      </c>
      <c r="F155" s="216" t="s">
        <v>200</v>
      </c>
      <c r="G155" s="214"/>
      <c r="H155" s="217">
        <v>72.16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145</v>
      </c>
      <c r="AU155" s="223" t="s">
        <v>85</v>
      </c>
      <c r="AV155" s="14" t="s">
        <v>85</v>
      </c>
      <c r="AW155" s="14" t="s">
        <v>31</v>
      </c>
      <c r="AX155" s="14" t="s">
        <v>75</v>
      </c>
      <c r="AY155" s="223" t="s">
        <v>134</v>
      </c>
    </row>
    <row r="156" spans="1:65" s="13" customFormat="1" x14ac:dyDescent="0.2">
      <c r="B156" s="202"/>
      <c r="C156" s="203"/>
      <c r="D156" s="204" t="s">
        <v>145</v>
      </c>
      <c r="E156" s="205" t="s">
        <v>1</v>
      </c>
      <c r="F156" s="206" t="s">
        <v>201</v>
      </c>
      <c r="G156" s="203"/>
      <c r="H156" s="205" t="s">
        <v>1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145</v>
      </c>
      <c r="AU156" s="212" t="s">
        <v>85</v>
      </c>
      <c r="AV156" s="13" t="s">
        <v>83</v>
      </c>
      <c r="AW156" s="13" t="s">
        <v>31</v>
      </c>
      <c r="AX156" s="13" t="s">
        <v>75</v>
      </c>
      <c r="AY156" s="212" t="s">
        <v>134</v>
      </c>
    </row>
    <row r="157" spans="1:65" s="14" customFormat="1" x14ac:dyDescent="0.2">
      <c r="B157" s="213"/>
      <c r="C157" s="214"/>
      <c r="D157" s="204" t="s">
        <v>145</v>
      </c>
      <c r="E157" s="215" t="s">
        <v>1</v>
      </c>
      <c r="F157" s="216" t="s">
        <v>202</v>
      </c>
      <c r="G157" s="214"/>
      <c r="H157" s="217">
        <v>60.44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145</v>
      </c>
      <c r="AU157" s="223" t="s">
        <v>85</v>
      </c>
      <c r="AV157" s="14" t="s">
        <v>85</v>
      </c>
      <c r="AW157" s="14" t="s">
        <v>31</v>
      </c>
      <c r="AX157" s="14" t="s">
        <v>75</v>
      </c>
      <c r="AY157" s="223" t="s">
        <v>134</v>
      </c>
    </row>
    <row r="158" spans="1:65" s="15" customFormat="1" x14ac:dyDescent="0.2">
      <c r="B158" s="224"/>
      <c r="C158" s="225"/>
      <c r="D158" s="204" t="s">
        <v>145</v>
      </c>
      <c r="E158" s="226" t="s">
        <v>1</v>
      </c>
      <c r="F158" s="227" t="s">
        <v>203</v>
      </c>
      <c r="G158" s="225"/>
      <c r="H158" s="228">
        <v>378.64499999999998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AT158" s="234" t="s">
        <v>145</v>
      </c>
      <c r="AU158" s="234" t="s">
        <v>85</v>
      </c>
      <c r="AV158" s="15" t="s">
        <v>148</v>
      </c>
      <c r="AW158" s="15" t="s">
        <v>31</v>
      </c>
      <c r="AX158" s="15" t="s">
        <v>75</v>
      </c>
      <c r="AY158" s="234" t="s">
        <v>134</v>
      </c>
    </row>
    <row r="159" spans="1:65" s="13" customFormat="1" x14ac:dyDescent="0.2">
      <c r="B159" s="202"/>
      <c r="C159" s="203"/>
      <c r="D159" s="204" t="s">
        <v>145</v>
      </c>
      <c r="E159" s="205" t="s">
        <v>1</v>
      </c>
      <c r="F159" s="206" t="s">
        <v>204</v>
      </c>
      <c r="G159" s="203"/>
      <c r="H159" s="205" t="s">
        <v>1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145</v>
      </c>
      <c r="AU159" s="212" t="s">
        <v>85</v>
      </c>
      <c r="AV159" s="13" t="s">
        <v>83</v>
      </c>
      <c r="AW159" s="13" t="s">
        <v>31</v>
      </c>
      <c r="AX159" s="13" t="s">
        <v>75</v>
      </c>
      <c r="AY159" s="212" t="s">
        <v>134</v>
      </c>
    </row>
    <row r="160" spans="1:65" s="14" customFormat="1" x14ac:dyDescent="0.2">
      <c r="B160" s="213"/>
      <c r="C160" s="214"/>
      <c r="D160" s="204" t="s">
        <v>145</v>
      </c>
      <c r="E160" s="215" t="s">
        <v>1</v>
      </c>
      <c r="F160" s="216" t="s">
        <v>205</v>
      </c>
      <c r="G160" s="214"/>
      <c r="H160" s="217">
        <v>18.933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145</v>
      </c>
      <c r="AU160" s="223" t="s">
        <v>85</v>
      </c>
      <c r="AV160" s="14" t="s">
        <v>85</v>
      </c>
      <c r="AW160" s="14" t="s">
        <v>31</v>
      </c>
      <c r="AX160" s="14" t="s">
        <v>75</v>
      </c>
      <c r="AY160" s="223" t="s">
        <v>134</v>
      </c>
    </row>
    <row r="161" spans="1:65" s="16" customFormat="1" x14ac:dyDescent="0.2">
      <c r="B161" s="235"/>
      <c r="C161" s="236"/>
      <c r="D161" s="204" t="s">
        <v>145</v>
      </c>
      <c r="E161" s="237" t="s">
        <v>1</v>
      </c>
      <c r="F161" s="238" t="s">
        <v>206</v>
      </c>
      <c r="G161" s="236"/>
      <c r="H161" s="239">
        <v>397.57799999999997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145</v>
      </c>
      <c r="AU161" s="245" t="s">
        <v>85</v>
      </c>
      <c r="AV161" s="16" t="s">
        <v>140</v>
      </c>
      <c r="AW161" s="16" t="s">
        <v>31</v>
      </c>
      <c r="AX161" s="16" t="s">
        <v>83</v>
      </c>
      <c r="AY161" s="245" t="s">
        <v>134</v>
      </c>
    </row>
    <row r="162" spans="1:65" s="2" customFormat="1" ht="21.8" customHeight="1" x14ac:dyDescent="0.2">
      <c r="A162" s="35"/>
      <c r="B162" s="36"/>
      <c r="C162" s="188" t="s">
        <v>207</v>
      </c>
      <c r="D162" s="188" t="s">
        <v>136</v>
      </c>
      <c r="E162" s="189" t="s">
        <v>208</v>
      </c>
      <c r="F162" s="190" t="s">
        <v>209</v>
      </c>
      <c r="G162" s="191" t="s">
        <v>184</v>
      </c>
      <c r="H162" s="192">
        <v>1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40</v>
      </c>
      <c r="O162" s="7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140</v>
      </c>
      <c r="AT162" s="200" t="s">
        <v>136</v>
      </c>
      <c r="AU162" s="200" t="s">
        <v>85</v>
      </c>
      <c r="AY162" s="18" t="s">
        <v>134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83</v>
      </c>
      <c r="BK162" s="201">
        <f>ROUND(I162*H162,2)</f>
        <v>0</v>
      </c>
      <c r="BL162" s="18" t="s">
        <v>140</v>
      </c>
      <c r="BM162" s="200" t="s">
        <v>210</v>
      </c>
    </row>
    <row r="163" spans="1:65" s="2" customFormat="1" ht="21.8" customHeight="1" x14ac:dyDescent="0.2">
      <c r="A163" s="35"/>
      <c r="B163" s="36"/>
      <c r="C163" s="188" t="s">
        <v>211</v>
      </c>
      <c r="D163" s="188" t="s">
        <v>136</v>
      </c>
      <c r="E163" s="189" t="s">
        <v>212</v>
      </c>
      <c r="F163" s="190" t="s">
        <v>213</v>
      </c>
      <c r="G163" s="191" t="s">
        <v>139</v>
      </c>
      <c r="H163" s="192">
        <v>688.44500000000005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40</v>
      </c>
      <c r="O163" s="72"/>
      <c r="P163" s="198">
        <f>O163*H163</f>
        <v>0</v>
      </c>
      <c r="Q163" s="198">
        <v>8.4000000000000003E-4</v>
      </c>
      <c r="R163" s="198">
        <f>Q163*H163</f>
        <v>0.57829380000000008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140</v>
      </c>
      <c r="AT163" s="200" t="s">
        <v>136</v>
      </c>
      <c r="AU163" s="200" t="s">
        <v>85</v>
      </c>
      <c r="AY163" s="18" t="s">
        <v>134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83</v>
      </c>
      <c r="BK163" s="201">
        <f>ROUND(I163*H163,2)</f>
        <v>0</v>
      </c>
      <c r="BL163" s="18" t="s">
        <v>140</v>
      </c>
      <c r="BM163" s="200" t="s">
        <v>214</v>
      </c>
    </row>
    <row r="164" spans="1:65" s="13" customFormat="1" x14ac:dyDescent="0.2">
      <c r="B164" s="202"/>
      <c r="C164" s="203"/>
      <c r="D164" s="204" t="s">
        <v>145</v>
      </c>
      <c r="E164" s="205" t="s">
        <v>1</v>
      </c>
      <c r="F164" s="206" t="s">
        <v>197</v>
      </c>
      <c r="G164" s="203"/>
      <c r="H164" s="205" t="s">
        <v>1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145</v>
      </c>
      <c r="AU164" s="212" t="s">
        <v>85</v>
      </c>
      <c r="AV164" s="13" t="s">
        <v>83</v>
      </c>
      <c r="AW164" s="13" t="s">
        <v>31</v>
      </c>
      <c r="AX164" s="13" t="s">
        <v>75</v>
      </c>
      <c r="AY164" s="212" t="s">
        <v>134</v>
      </c>
    </row>
    <row r="165" spans="1:65" s="14" customFormat="1" x14ac:dyDescent="0.2">
      <c r="B165" s="213"/>
      <c r="C165" s="214"/>
      <c r="D165" s="204" t="s">
        <v>145</v>
      </c>
      <c r="E165" s="215" t="s">
        <v>1</v>
      </c>
      <c r="F165" s="216" t="s">
        <v>215</v>
      </c>
      <c r="G165" s="214"/>
      <c r="H165" s="217">
        <v>447.35500000000002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145</v>
      </c>
      <c r="AU165" s="223" t="s">
        <v>85</v>
      </c>
      <c r="AV165" s="14" t="s">
        <v>85</v>
      </c>
      <c r="AW165" s="14" t="s">
        <v>31</v>
      </c>
      <c r="AX165" s="14" t="s">
        <v>75</v>
      </c>
      <c r="AY165" s="223" t="s">
        <v>134</v>
      </c>
    </row>
    <row r="166" spans="1:65" s="13" customFormat="1" x14ac:dyDescent="0.2">
      <c r="B166" s="202"/>
      <c r="C166" s="203"/>
      <c r="D166" s="204" t="s">
        <v>145</v>
      </c>
      <c r="E166" s="205" t="s">
        <v>1</v>
      </c>
      <c r="F166" s="206" t="s">
        <v>199</v>
      </c>
      <c r="G166" s="203"/>
      <c r="H166" s="205" t="s">
        <v>1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145</v>
      </c>
      <c r="AU166" s="212" t="s">
        <v>85</v>
      </c>
      <c r="AV166" s="13" t="s">
        <v>83</v>
      </c>
      <c r="AW166" s="13" t="s">
        <v>31</v>
      </c>
      <c r="AX166" s="13" t="s">
        <v>75</v>
      </c>
      <c r="AY166" s="212" t="s">
        <v>134</v>
      </c>
    </row>
    <row r="167" spans="1:65" s="14" customFormat="1" x14ac:dyDescent="0.2">
      <c r="B167" s="213"/>
      <c r="C167" s="214"/>
      <c r="D167" s="204" t="s">
        <v>145</v>
      </c>
      <c r="E167" s="215" t="s">
        <v>1</v>
      </c>
      <c r="F167" s="216" t="s">
        <v>216</v>
      </c>
      <c r="G167" s="214"/>
      <c r="H167" s="217">
        <v>131.19999999999999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145</v>
      </c>
      <c r="AU167" s="223" t="s">
        <v>85</v>
      </c>
      <c r="AV167" s="14" t="s">
        <v>85</v>
      </c>
      <c r="AW167" s="14" t="s">
        <v>31</v>
      </c>
      <c r="AX167" s="14" t="s">
        <v>75</v>
      </c>
      <c r="AY167" s="223" t="s">
        <v>134</v>
      </c>
    </row>
    <row r="168" spans="1:65" s="13" customFormat="1" x14ac:dyDescent="0.2">
      <c r="B168" s="202"/>
      <c r="C168" s="203"/>
      <c r="D168" s="204" t="s">
        <v>145</v>
      </c>
      <c r="E168" s="205" t="s">
        <v>1</v>
      </c>
      <c r="F168" s="206" t="s">
        <v>201</v>
      </c>
      <c r="G168" s="203"/>
      <c r="H168" s="205" t="s">
        <v>1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145</v>
      </c>
      <c r="AU168" s="212" t="s">
        <v>85</v>
      </c>
      <c r="AV168" s="13" t="s">
        <v>83</v>
      </c>
      <c r="AW168" s="13" t="s">
        <v>31</v>
      </c>
      <c r="AX168" s="13" t="s">
        <v>75</v>
      </c>
      <c r="AY168" s="212" t="s">
        <v>134</v>
      </c>
    </row>
    <row r="169" spans="1:65" s="14" customFormat="1" x14ac:dyDescent="0.2">
      <c r="B169" s="213"/>
      <c r="C169" s="214"/>
      <c r="D169" s="204" t="s">
        <v>145</v>
      </c>
      <c r="E169" s="215" t="s">
        <v>1</v>
      </c>
      <c r="F169" s="216" t="s">
        <v>217</v>
      </c>
      <c r="G169" s="214"/>
      <c r="H169" s="217">
        <v>109.89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145</v>
      </c>
      <c r="AU169" s="223" t="s">
        <v>85</v>
      </c>
      <c r="AV169" s="14" t="s">
        <v>85</v>
      </c>
      <c r="AW169" s="14" t="s">
        <v>31</v>
      </c>
      <c r="AX169" s="14" t="s">
        <v>75</v>
      </c>
      <c r="AY169" s="223" t="s">
        <v>134</v>
      </c>
    </row>
    <row r="170" spans="1:65" s="16" customFormat="1" x14ac:dyDescent="0.2">
      <c r="B170" s="235"/>
      <c r="C170" s="236"/>
      <c r="D170" s="204" t="s">
        <v>145</v>
      </c>
      <c r="E170" s="237" t="s">
        <v>1</v>
      </c>
      <c r="F170" s="238" t="s">
        <v>206</v>
      </c>
      <c r="G170" s="236"/>
      <c r="H170" s="239">
        <v>688.44500000000005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145</v>
      </c>
      <c r="AU170" s="245" t="s">
        <v>85</v>
      </c>
      <c r="AV170" s="16" t="s">
        <v>140</v>
      </c>
      <c r="AW170" s="16" t="s">
        <v>31</v>
      </c>
      <c r="AX170" s="16" t="s">
        <v>83</v>
      </c>
      <c r="AY170" s="245" t="s">
        <v>134</v>
      </c>
    </row>
    <row r="171" spans="1:65" s="2" customFormat="1" ht="21.8" customHeight="1" x14ac:dyDescent="0.2">
      <c r="A171" s="35"/>
      <c r="B171" s="36"/>
      <c r="C171" s="188" t="s">
        <v>8</v>
      </c>
      <c r="D171" s="188" t="s">
        <v>136</v>
      </c>
      <c r="E171" s="189" t="s">
        <v>218</v>
      </c>
      <c r="F171" s="190" t="s">
        <v>219</v>
      </c>
      <c r="G171" s="191" t="s">
        <v>139</v>
      </c>
      <c r="H171" s="192">
        <v>688.45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40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140</v>
      </c>
      <c r="AT171" s="200" t="s">
        <v>136</v>
      </c>
      <c r="AU171" s="200" t="s">
        <v>85</v>
      </c>
      <c r="AY171" s="18" t="s">
        <v>134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83</v>
      </c>
      <c r="BK171" s="201">
        <f>ROUND(I171*H171,2)</f>
        <v>0</v>
      </c>
      <c r="BL171" s="18" t="s">
        <v>140</v>
      </c>
      <c r="BM171" s="200" t="s">
        <v>220</v>
      </c>
    </row>
    <row r="172" spans="1:65" s="2" customFormat="1" ht="33.049999999999997" customHeight="1" x14ac:dyDescent="0.2">
      <c r="A172" s="35"/>
      <c r="B172" s="36"/>
      <c r="C172" s="188" t="s">
        <v>221</v>
      </c>
      <c r="D172" s="188" t="s">
        <v>136</v>
      </c>
      <c r="E172" s="189" t="s">
        <v>222</v>
      </c>
      <c r="F172" s="190" t="s">
        <v>223</v>
      </c>
      <c r="G172" s="191" t="s">
        <v>184</v>
      </c>
      <c r="H172" s="192">
        <v>148.363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40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140</v>
      </c>
      <c r="AT172" s="200" t="s">
        <v>136</v>
      </c>
      <c r="AU172" s="200" t="s">
        <v>85</v>
      </c>
      <c r="AY172" s="18" t="s">
        <v>134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83</v>
      </c>
      <c r="BK172" s="201">
        <f>ROUND(I172*H172,2)</f>
        <v>0</v>
      </c>
      <c r="BL172" s="18" t="s">
        <v>140</v>
      </c>
      <c r="BM172" s="200" t="s">
        <v>224</v>
      </c>
    </row>
    <row r="173" spans="1:65" s="13" customFormat="1" x14ac:dyDescent="0.2">
      <c r="B173" s="202"/>
      <c r="C173" s="203"/>
      <c r="D173" s="204" t="s">
        <v>145</v>
      </c>
      <c r="E173" s="205" t="s">
        <v>1</v>
      </c>
      <c r="F173" s="206" t="s">
        <v>225</v>
      </c>
      <c r="G173" s="203"/>
      <c r="H173" s="205" t="s">
        <v>1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145</v>
      </c>
      <c r="AU173" s="212" t="s">
        <v>85</v>
      </c>
      <c r="AV173" s="13" t="s">
        <v>83</v>
      </c>
      <c r="AW173" s="13" t="s">
        <v>31</v>
      </c>
      <c r="AX173" s="13" t="s">
        <v>75</v>
      </c>
      <c r="AY173" s="212" t="s">
        <v>134</v>
      </c>
    </row>
    <row r="174" spans="1:65" s="14" customFormat="1" x14ac:dyDescent="0.2">
      <c r="B174" s="213"/>
      <c r="C174" s="214"/>
      <c r="D174" s="204" t="s">
        <v>145</v>
      </c>
      <c r="E174" s="215" t="s">
        <v>1</v>
      </c>
      <c r="F174" s="216" t="s">
        <v>226</v>
      </c>
      <c r="G174" s="214"/>
      <c r="H174" s="217">
        <v>148.363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145</v>
      </c>
      <c r="AU174" s="223" t="s">
        <v>85</v>
      </c>
      <c r="AV174" s="14" t="s">
        <v>85</v>
      </c>
      <c r="AW174" s="14" t="s">
        <v>31</v>
      </c>
      <c r="AX174" s="14" t="s">
        <v>83</v>
      </c>
      <c r="AY174" s="223" t="s">
        <v>134</v>
      </c>
    </row>
    <row r="175" spans="1:65" s="2" customFormat="1" ht="33.049999999999997" customHeight="1" x14ac:dyDescent="0.2">
      <c r="A175" s="35"/>
      <c r="B175" s="36"/>
      <c r="C175" s="188" t="s">
        <v>227</v>
      </c>
      <c r="D175" s="188" t="s">
        <v>136</v>
      </c>
      <c r="E175" s="189" t="s">
        <v>228</v>
      </c>
      <c r="F175" s="190" t="s">
        <v>229</v>
      </c>
      <c r="G175" s="191" t="s">
        <v>230</v>
      </c>
      <c r="H175" s="192">
        <v>267.048</v>
      </c>
      <c r="I175" s="193"/>
      <c r="J175" s="194">
        <f>ROUND(I175*H175,2)</f>
        <v>0</v>
      </c>
      <c r="K175" s="195"/>
      <c r="L175" s="40"/>
      <c r="M175" s="196" t="s">
        <v>1</v>
      </c>
      <c r="N175" s="197" t="s">
        <v>40</v>
      </c>
      <c r="O175" s="72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140</v>
      </c>
      <c r="AT175" s="200" t="s">
        <v>136</v>
      </c>
      <c r="AU175" s="200" t="s">
        <v>85</v>
      </c>
      <c r="AY175" s="18" t="s">
        <v>134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83</v>
      </c>
      <c r="BK175" s="201">
        <f>ROUND(I175*H175,2)</f>
        <v>0</v>
      </c>
      <c r="BL175" s="18" t="s">
        <v>140</v>
      </c>
      <c r="BM175" s="200" t="s">
        <v>231</v>
      </c>
    </row>
    <row r="176" spans="1:65" s="14" customFormat="1" x14ac:dyDescent="0.2">
      <c r="B176" s="213"/>
      <c r="C176" s="214"/>
      <c r="D176" s="204" t="s">
        <v>145</v>
      </c>
      <c r="E176" s="215" t="s">
        <v>1</v>
      </c>
      <c r="F176" s="216" t="s">
        <v>232</v>
      </c>
      <c r="G176" s="214"/>
      <c r="H176" s="217">
        <v>267.048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145</v>
      </c>
      <c r="AU176" s="223" t="s">
        <v>85</v>
      </c>
      <c r="AV176" s="14" t="s">
        <v>85</v>
      </c>
      <c r="AW176" s="14" t="s">
        <v>31</v>
      </c>
      <c r="AX176" s="14" t="s">
        <v>83</v>
      </c>
      <c r="AY176" s="223" t="s">
        <v>134</v>
      </c>
    </row>
    <row r="177" spans="1:65" s="2" customFormat="1" ht="16.55" customHeight="1" x14ac:dyDescent="0.2">
      <c r="A177" s="35"/>
      <c r="B177" s="36"/>
      <c r="C177" s="188" t="s">
        <v>233</v>
      </c>
      <c r="D177" s="188" t="s">
        <v>136</v>
      </c>
      <c r="E177" s="189" t="s">
        <v>234</v>
      </c>
      <c r="F177" s="190" t="s">
        <v>235</v>
      </c>
      <c r="G177" s="191" t="s">
        <v>184</v>
      </c>
      <c r="H177" s="192">
        <v>148.36000000000001</v>
      </c>
      <c r="I177" s="193"/>
      <c r="J177" s="194">
        <f>ROUND(I177*H177,2)</f>
        <v>0</v>
      </c>
      <c r="K177" s="195"/>
      <c r="L177" s="40"/>
      <c r="M177" s="196" t="s">
        <v>1</v>
      </c>
      <c r="N177" s="197" t="s">
        <v>40</v>
      </c>
      <c r="O177" s="72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140</v>
      </c>
      <c r="AT177" s="200" t="s">
        <v>136</v>
      </c>
      <c r="AU177" s="200" t="s">
        <v>85</v>
      </c>
      <c r="AY177" s="18" t="s">
        <v>134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83</v>
      </c>
      <c r="BK177" s="201">
        <f>ROUND(I177*H177,2)</f>
        <v>0</v>
      </c>
      <c r="BL177" s="18" t="s">
        <v>140</v>
      </c>
      <c r="BM177" s="200" t="s">
        <v>236</v>
      </c>
    </row>
    <row r="178" spans="1:65" s="2" customFormat="1" ht="21.8" customHeight="1" x14ac:dyDescent="0.2">
      <c r="A178" s="35"/>
      <c r="B178" s="36"/>
      <c r="C178" s="188" t="s">
        <v>237</v>
      </c>
      <c r="D178" s="188" t="s">
        <v>136</v>
      </c>
      <c r="E178" s="189" t="s">
        <v>238</v>
      </c>
      <c r="F178" s="190" t="s">
        <v>239</v>
      </c>
      <c r="G178" s="191" t="s">
        <v>184</v>
      </c>
      <c r="H178" s="192">
        <v>278.02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40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140</v>
      </c>
      <c r="AT178" s="200" t="s">
        <v>136</v>
      </c>
      <c r="AU178" s="200" t="s">
        <v>85</v>
      </c>
      <c r="AY178" s="18" t="s">
        <v>134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83</v>
      </c>
      <c r="BK178" s="201">
        <f>ROUND(I178*H178,2)</f>
        <v>0</v>
      </c>
      <c r="BL178" s="18" t="s">
        <v>140</v>
      </c>
      <c r="BM178" s="200" t="s">
        <v>240</v>
      </c>
    </row>
    <row r="179" spans="1:65" s="14" customFormat="1" x14ac:dyDescent="0.2">
      <c r="B179" s="213"/>
      <c r="C179" s="214"/>
      <c r="D179" s="204" t="s">
        <v>145</v>
      </c>
      <c r="E179" s="215" t="s">
        <v>1</v>
      </c>
      <c r="F179" s="216" t="s">
        <v>241</v>
      </c>
      <c r="G179" s="214"/>
      <c r="H179" s="217">
        <v>426.38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145</v>
      </c>
      <c r="AU179" s="223" t="s">
        <v>85</v>
      </c>
      <c r="AV179" s="14" t="s">
        <v>85</v>
      </c>
      <c r="AW179" s="14" t="s">
        <v>31</v>
      </c>
      <c r="AX179" s="14" t="s">
        <v>75</v>
      </c>
      <c r="AY179" s="223" t="s">
        <v>134</v>
      </c>
    </row>
    <row r="180" spans="1:65" s="14" customFormat="1" x14ac:dyDescent="0.2">
      <c r="B180" s="213"/>
      <c r="C180" s="214"/>
      <c r="D180" s="204" t="s">
        <v>145</v>
      </c>
      <c r="E180" s="215" t="s">
        <v>1</v>
      </c>
      <c r="F180" s="216" t="s">
        <v>242</v>
      </c>
      <c r="G180" s="214"/>
      <c r="H180" s="217">
        <v>-148.36000000000001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145</v>
      </c>
      <c r="AU180" s="223" t="s">
        <v>85</v>
      </c>
      <c r="AV180" s="14" t="s">
        <v>85</v>
      </c>
      <c r="AW180" s="14" t="s">
        <v>31</v>
      </c>
      <c r="AX180" s="14" t="s">
        <v>75</v>
      </c>
      <c r="AY180" s="223" t="s">
        <v>134</v>
      </c>
    </row>
    <row r="181" spans="1:65" s="16" customFormat="1" x14ac:dyDescent="0.2">
      <c r="B181" s="235"/>
      <c r="C181" s="236"/>
      <c r="D181" s="204" t="s">
        <v>145</v>
      </c>
      <c r="E181" s="237" t="s">
        <v>1</v>
      </c>
      <c r="F181" s="238" t="s">
        <v>206</v>
      </c>
      <c r="G181" s="236"/>
      <c r="H181" s="239">
        <v>278.02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145</v>
      </c>
      <c r="AU181" s="245" t="s">
        <v>85</v>
      </c>
      <c r="AV181" s="16" t="s">
        <v>140</v>
      </c>
      <c r="AW181" s="16" t="s">
        <v>31</v>
      </c>
      <c r="AX181" s="16" t="s">
        <v>83</v>
      </c>
      <c r="AY181" s="245" t="s">
        <v>134</v>
      </c>
    </row>
    <row r="182" spans="1:65" s="2" customFormat="1" ht="16.55" customHeight="1" x14ac:dyDescent="0.2">
      <c r="A182" s="35"/>
      <c r="B182" s="36"/>
      <c r="C182" s="246" t="s">
        <v>243</v>
      </c>
      <c r="D182" s="246" t="s">
        <v>244</v>
      </c>
      <c r="E182" s="247" t="s">
        <v>245</v>
      </c>
      <c r="F182" s="248" t="s">
        <v>246</v>
      </c>
      <c r="G182" s="249" t="s">
        <v>230</v>
      </c>
      <c r="H182" s="250">
        <v>153.09700000000001</v>
      </c>
      <c r="I182" s="251"/>
      <c r="J182" s="252">
        <f>ROUND(I182*H182,2)</f>
        <v>0</v>
      </c>
      <c r="K182" s="253"/>
      <c r="L182" s="254"/>
      <c r="M182" s="255" t="s">
        <v>1</v>
      </c>
      <c r="N182" s="256" t="s">
        <v>40</v>
      </c>
      <c r="O182" s="72"/>
      <c r="P182" s="198">
        <f>O182*H182</f>
        <v>0</v>
      </c>
      <c r="Q182" s="198">
        <v>1</v>
      </c>
      <c r="R182" s="198">
        <f>Q182*H182</f>
        <v>153.09700000000001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171</v>
      </c>
      <c r="AT182" s="200" t="s">
        <v>244</v>
      </c>
      <c r="AU182" s="200" t="s">
        <v>85</v>
      </c>
      <c r="AY182" s="18" t="s">
        <v>134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83</v>
      </c>
      <c r="BK182" s="201">
        <f>ROUND(I182*H182,2)</f>
        <v>0</v>
      </c>
      <c r="BL182" s="18" t="s">
        <v>140</v>
      </c>
      <c r="BM182" s="200" t="s">
        <v>247</v>
      </c>
    </row>
    <row r="183" spans="1:65" s="13" customFormat="1" x14ac:dyDescent="0.2">
      <c r="B183" s="202"/>
      <c r="C183" s="203"/>
      <c r="D183" s="204" t="s">
        <v>145</v>
      </c>
      <c r="E183" s="205" t="s">
        <v>1</v>
      </c>
      <c r="F183" s="206" t="s">
        <v>248</v>
      </c>
      <c r="G183" s="203"/>
      <c r="H183" s="205" t="s">
        <v>1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145</v>
      </c>
      <c r="AU183" s="212" t="s">
        <v>85</v>
      </c>
      <c r="AV183" s="13" t="s">
        <v>83</v>
      </c>
      <c r="AW183" s="13" t="s">
        <v>31</v>
      </c>
      <c r="AX183" s="13" t="s">
        <v>75</v>
      </c>
      <c r="AY183" s="212" t="s">
        <v>134</v>
      </c>
    </row>
    <row r="184" spans="1:65" s="13" customFormat="1" x14ac:dyDescent="0.2">
      <c r="B184" s="202"/>
      <c r="C184" s="203"/>
      <c r="D184" s="204" t="s">
        <v>145</v>
      </c>
      <c r="E184" s="205" t="s">
        <v>1</v>
      </c>
      <c r="F184" s="206" t="s">
        <v>197</v>
      </c>
      <c r="G184" s="203"/>
      <c r="H184" s="205" t="s">
        <v>1</v>
      </c>
      <c r="I184" s="207"/>
      <c r="J184" s="203"/>
      <c r="K184" s="203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145</v>
      </c>
      <c r="AU184" s="212" t="s">
        <v>85</v>
      </c>
      <c r="AV184" s="13" t="s">
        <v>83</v>
      </c>
      <c r="AW184" s="13" t="s">
        <v>31</v>
      </c>
      <c r="AX184" s="13" t="s">
        <v>75</v>
      </c>
      <c r="AY184" s="212" t="s">
        <v>134</v>
      </c>
    </row>
    <row r="185" spans="1:65" s="14" customFormat="1" x14ac:dyDescent="0.2">
      <c r="B185" s="213"/>
      <c r="C185" s="214"/>
      <c r="D185" s="204" t="s">
        <v>145</v>
      </c>
      <c r="E185" s="215" t="s">
        <v>1</v>
      </c>
      <c r="F185" s="216" t="s">
        <v>249</v>
      </c>
      <c r="G185" s="214"/>
      <c r="H185" s="217">
        <v>153.09700000000001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145</v>
      </c>
      <c r="AU185" s="223" t="s">
        <v>85</v>
      </c>
      <c r="AV185" s="14" t="s">
        <v>85</v>
      </c>
      <c r="AW185" s="14" t="s">
        <v>31</v>
      </c>
      <c r="AX185" s="14" t="s">
        <v>83</v>
      </c>
      <c r="AY185" s="223" t="s">
        <v>134</v>
      </c>
    </row>
    <row r="186" spans="1:65" s="2" customFormat="1" ht="21.8" customHeight="1" x14ac:dyDescent="0.2">
      <c r="A186" s="35"/>
      <c r="B186" s="36"/>
      <c r="C186" s="188" t="s">
        <v>7</v>
      </c>
      <c r="D186" s="188" t="s">
        <v>136</v>
      </c>
      <c r="E186" s="189" t="s">
        <v>250</v>
      </c>
      <c r="F186" s="190" t="s">
        <v>251</v>
      </c>
      <c r="G186" s="191" t="s">
        <v>184</v>
      </c>
      <c r="H186" s="192">
        <v>115.352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40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140</v>
      </c>
      <c r="AT186" s="200" t="s">
        <v>136</v>
      </c>
      <c r="AU186" s="200" t="s">
        <v>85</v>
      </c>
      <c r="AY186" s="18" t="s">
        <v>134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83</v>
      </c>
      <c r="BK186" s="201">
        <f>ROUND(I186*H186,2)</f>
        <v>0</v>
      </c>
      <c r="BL186" s="18" t="s">
        <v>140</v>
      </c>
      <c r="BM186" s="200" t="s">
        <v>252</v>
      </c>
    </row>
    <row r="187" spans="1:65" s="14" customFormat="1" x14ac:dyDescent="0.2">
      <c r="B187" s="213"/>
      <c r="C187" s="214"/>
      <c r="D187" s="204" t="s">
        <v>145</v>
      </c>
      <c r="E187" s="215" t="s">
        <v>1</v>
      </c>
      <c r="F187" s="216" t="s">
        <v>253</v>
      </c>
      <c r="G187" s="214"/>
      <c r="H187" s="217">
        <v>125.538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145</v>
      </c>
      <c r="AU187" s="223" t="s">
        <v>85</v>
      </c>
      <c r="AV187" s="14" t="s">
        <v>85</v>
      </c>
      <c r="AW187" s="14" t="s">
        <v>31</v>
      </c>
      <c r="AX187" s="14" t="s">
        <v>75</v>
      </c>
      <c r="AY187" s="223" t="s">
        <v>134</v>
      </c>
    </row>
    <row r="188" spans="1:65" s="13" customFormat="1" x14ac:dyDescent="0.2">
      <c r="B188" s="202"/>
      <c r="C188" s="203"/>
      <c r="D188" s="204" t="s">
        <v>145</v>
      </c>
      <c r="E188" s="205" t="s">
        <v>1</v>
      </c>
      <c r="F188" s="206" t="s">
        <v>254</v>
      </c>
      <c r="G188" s="203"/>
      <c r="H188" s="205" t="s">
        <v>1</v>
      </c>
      <c r="I188" s="207"/>
      <c r="J188" s="203"/>
      <c r="K188" s="203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145</v>
      </c>
      <c r="AU188" s="212" t="s">
        <v>85</v>
      </c>
      <c r="AV188" s="13" t="s">
        <v>83</v>
      </c>
      <c r="AW188" s="13" t="s">
        <v>31</v>
      </c>
      <c r="AX188" s="13" t="s">
        <v>75</v>
      </c>
      <c r="AY188" s="212" t="s">
        <v>134</v>
      </c>
    </row>
    <row r="189" spans="1:65" s="14" customFormat="1" x14ac:dyDescent="0.2">
      <c r="B189" s="213"/>
      <c r="C189" s="214"/>
      <c r="D189" s="204" t="s">
        <v>145</v>
      </c>
      <c r="E189" s="215" t="s">
        <v>1</v>
      </c>
      <c r="F189" s="216" t="s">
        <v>255</v>
      </c>
      <c r="G189" s="214"/>
      <c r="H189" s="217">
        <v>-10.186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145</v>
      </c>
      <c r="AU189" s="223" t="s">
        <v>85</v>
      </c>
      <c r="AV189" s="14" t="s">
        <v>85</v>
      </c>
      <c r="AW189" s="14" t="s">
        <v>31</v>
      </c>
      <c r="AX189" s="14" t="s">
        <v>75</v>
      </c>
      <c r="AY189" s="223" t="s">
        <v>134</v>
      </c>
    </row>
    <row r="190" spans="1:65" s="16" customFormat="1" x14ac:dyDescent="0.2">
      <c r="B190" s="235"/>
      <c r="C190" s="236"/>
      <c r="D190" s="204" t="s">
        <v>145</v>
      </c>
      <c r="E190" s="237" t="s">
        <v>1</v>
      </c>
      <c r="F190" s="238" t="s">
        <v>206</v>
      </c>
      <c r="G190" s="236"/>
      <c r="H190" s="239">
        <v>115.352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AT190" s="245" t="s">
        <v>145</v>
      </c>
      <c r="AU190" s="245" t="s">
        <v>85</v>
      </c>
      <c r="AV190" s="16" t="s">
        <v>140</v>
      </c>
      <c r="AW190" s="16" t="s">
        <v>31</v>
      </c>
      <c r="AX190" s="16" t="s">
        <v>83</v>
      </c>
      <c r="AY190" s="245" t="s">
        <v>134</v>
      </c>
    </row>
    <row r="191" spans="1:65" s="2" customFormat="1" ht="16.55" customHeight="1" x14ac:dyDescent="0.2">
      <c r="A191" s="35"/>
      <c r="B191" s="36"/>
      <c r="C191" s="246" t="s">
        <v>256</v>
      </c>
      <c r="D191" s="246" t="s">
        <v>244</v>
      </c>
      <c r="E191" s="247" t="s">
        <v>257</v>
      </c>
      <c r="F191" s="248" t="s">
        <v>258</v>
      </c>
      <c r="G191" s="249" t="s">
        <v>230</v>
      </c>
      <c r="H191" s="250">
        <v>192.63800000000001</v>
      </c>
      <c r="I191" s="251"/>
      <c r="J191" s="252">
        <f>ROUND(I191*H191,2)</f>
        <v>0</v>
      </c>
      <c r="K191" s="253"/>
      <c r="L191" s="254"/>
      <c r="M191" s="255" t="s">
        <v>1</v>
      </c>
      <c r="N191" s="256" t="s">
        <v>40</v>
      </c>
      <c r="O191" s="72"/>
      <c r="P191" s="198">
        <f>O191*H191</f>
        <v>0</v>
      </c>
      <c r="Q191" s="198">
        <v>1</v>
      </c>
      <c r="R191" s="198">
        <f>Q191*H191</f>
        <v>192.63800000000001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171</v>
      </c>
      <c r="AT191" s="200" t="s">
        <v>244</v>
      </c>
      <c r="AU191" s="200" t="s">
        <v>85</v>
      </c>
      <c r="AY191" s="18" t="s">
        <v>134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83</v>
      </c>
      <c r="BK191" s="201">
        <f>ROUND(I191*H191,2)</f>
        <v>0</v>
      </c>
      <c r="BL191" s="18" t="s">
        <v>140</v>
      </c>
      <c r="BM191" s="200" t="s">
        <v>259</v>
      </c>
    </row>
    <row r="192" spans="1:65" s="14" customFormat="1" x14ac:dyDescent="0.2">
      <c r="B192" s="213"/>
      <c r="C192" s="214"/>
      <c r="D192" s="204" t="s">
        <v>145</v>
      </c>
      <c r="E192" s="214"/>
      <c r="F192" s="216" t="s">
        <v>260</v>
      </c>
      <c r="G192" s="214"/>
      <c r="H192" s="217">
        <v>192.63800000000001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145</v>
      </c>
      <c r="AU192" s="223" t="s">
        <v>85</v>
      </c>
      <c r="AV192" s="14" t="s">
        <v>85</v>
      </c>
      <c r="AW192" s="14" t="s">
        <v>4</v>
      </c>
      <c r="AX192" s="14" t="s">
        <v>83</v>
      </c>
      <c r="AY192" s="223" t="s">
        <v>134</v>
      </c>
    </row>
    <row r="193" spans="1:65" s="2" customFormat="1" ht="21.8" customHeight="1" x14ac:dyDescent="0.2">
      <c r="A193" s="35"/>
      <c r="B193" s="36"/>
      <c r="C193" s="188" t="s">
        <v>261</v>
      </c>
      <c r="D193" s="188" t="s">
        <v>136</v>
      </c>
      <c r="E193" s="189" t="s">
        <v>262</v>
      </c>
      <c r="F193" s="190" t="s">
        <v>263</v>
      </c>
      <c r="G193" s="191" t="s">
        <v>139</v>
      </c>
      <c r="H193" s="192">
        <v>123.75</v>
      </c>
      <c r="I193" s="193"/>
      <c r="J193" s="194">
        <f>ROUND(I193*H193,2)</f>
        <v>0</v>
      </c>
      <c r="K193" s="195"/>
      <c r="L193" s="40"/>
      <c r="M193" s="196" t="s">
        <v>1</v>
      </c>
      <c r="N193" s="197" t="s">
        <v>40</v>
      </c>
      <c r="O193" s="72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140</v>
      </c>
      <c r="AT193" s="200" t="s">
        <v>136</v>
      </c>
      <c r="AU193" s="200" t="s">
        <v>85</v>
      </c>
      <c r="AY193" s="18" t="s">
        <v>134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83</v>
      </c>
      <c r="BK193" s="201">
        <f>ROUND(I193*H193,2)</f>
        <v>0</v>
      </c>
      <c r="BL193" s="18" t="s">
        <v>140</v>
      </c>
      <c r="BM193" s="200" t="s">
        <v>264</v>
      </c>
    </row>
    <row r="194" spans="1:65" s="14" customFormat="1" x14ac:dyDescent="0.2">
      <c r="B194" s="213"/>
      <c r="C194" s="214"/>
      <c r="D194" s="204" t="s">
        <v>145</v>
      </c>
      <c r="E194" s="215" t="s">
        <v>1</v>
      </c>
      <c r="F194" s="216" t="s">
        <v>180</v>
      </c>
      <c r="G194" s="214"/>
      <c r="H194" s="217">
        <v>123.75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145</v>
      </c>
      <c r="AU194" s="223" t="s">
        <v>85</v>
      </c>
      <c r="AV194" s="14" t="s">
        <v>85</v>
      </c>
      <c r="AW194" s="14" t="s">
        <v>31</v>
      </c>
      <c r="AX194" s="14" t="s">
        <v>83</v>
      </c>
      <c r="AY194" s="223" t="s">
        <v>134</v>
      </c>
    </row>
    <row r="195" spans="1:65" s="2" customFormat="1" ht="21.8" customHeight="1" x14ac:dyDescent="0.2">
      <c r="A195" s="35"/>
      <c r="B195" s="36"/>
      <c r="C195" s="188" t="s">
        <v>265</v>
      </c>
      <c r="D195" s="188" t="s">
        <v>136</v>
      </c>
      <c r="E195" s="189" t="s">
        <v>266</v>
      </c>
      <c r="F195" s="190" t="s">
        <v>267</v>
      </c>
      <c r="G195" s="191" t="s">
        <v>139</v>
      </c>
      <c r="H195" s="192">
        <v>337.5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40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140</v>
      </c>
      <c r="AT195" s="200" t="s">
        <v>136</v>
      </c>
      <c r="AU195" s="200" t="s">
        <v>85</v>
      </c>
      <c r="AY195" s="18" t="s">
        <v>134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83</v>
      </c>
      <c r="BK195" s="201">
        <f>ROUND(I195*H195,2)</f>
        <v>0</v>
      </c>
      <c r="BL195" s="18" t="s">
        <v>140</v>
      </c>
      <c r="BM195" s="200" t="s">
        <v>268</v>
      </c>
    </row>
    <row r="196" spans="1:65" s="14" customFormat="1" x14ac:dyDescent="0.2">
      <c r="B196" s="213"/>
      <c r="C196" s="214"/>
      <c r="D196" s="204" t="s">
        <v>145</v>
      </c>
      <c r="E196" s="215" t="s">
        <v>1</v>
      </c>
      <c r="F196" s="216" t="s">
        <v>269</v>
      </c>
      <c r="G196" s="214"/>
      <c r="H196" s="217">
        <v>337.5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145</v>
      </c>
      <c r="AU196" s="223" t="s">
        <v>85</v>
      </c>
      <c r="AV196" s="14" t="s">
        <v>85</v>
      </c>
      <c r="AW196" s="14" t="s">
        <v>31</v>
      </c>
      <c r="AX196" s="14" t="s">
        <v>83</v>
      </c>
      <c r="AY196" s="223" t="s">
        <v>134</v>
      </c>
    </row>
    <row r="197" spans="1:65" s="2" customFormat="1" ht="16.55" customHeight="1" x14ac:dyDescent="0.2">
      <c r="A197" s="35"/>
      <c r="B197" s="36"/>
      <c r="C197" s="246" t="s">
        <v>270</v>
      </c>
      <c r="D197" s="246" t="s">
        <v>244</v>
      </c>
      <c r="E197" s="247" t="s">
        <v>271</v>
      </c>
      <c r="F197" s="248" t="s">
        <v>272</v>
      </c>
      <c r="G197" s="249" t="s">
        <v>273</v>
      </c>
      <c r="H197" s="250">
        <v>6.75</v>
      </c>
      <c r="I197" s="251"/>
      <c r="J197" s="252">
        <f>ROUND(I197*H197,2)</f>
        <v>0</v>
      </c>
      <c r="K197" s="253"/>
      <c r="L197" s="254"/>
      <c r="M197" s="255" t="s">
        <v>1</v>
      </c>
      <c r="N197" s="256" t="s">
        <v>40</v>
      </c>
      <c r="O197" s="72"/>
      <c r="P197" s="198">
        <f>O197*H197</f>
        <v>0</v>
      </c>
      <c r="Q197" s="198">
        <v>1E-3</v>
      </c>
      <c r="R197" s="198">
        <f>Q197*H197</f>
        <v>6.7499999999999999E-3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171</v>
      </c>
      <c r="AT197" s="200" t="s">
        <v>244</v>
      </c>
      <c r="AU197" s="200" t="s">
        <v>85</v>
      </c>
      <c r="AY197" s="18" t="s">
        <v>134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83</v>
      </c>
      <c r="BK197" s="201">
        <f>ROUND(I197*H197,2)</f>
        <v>0</v>
      </c>
      <c r="BL197" s="18" t="s">
        <v>140</v>
      </c>
      <c r="BM197" s="200" t="s">
        <v>274</v>
      </c>
    </row>
    <row r="198" spans="1:65" s="14" customFormat="1" x14ac:dyDescent="0.2">
      <c r="B198" s="213"/>
      <c r="C198" s="214"/>
      <c r="D198" s="204" t="s">
        <v>145</v>
      </c>
      <c r="E198" s="214"/>
      <c r="F198" s="216" t="s">
        <v>275</v>
      </c>
      <c r="G198" s="214"/>
      <c r="H198" s="217">
        <v>6.75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145</v>
      </c>
      <c r="AU198" s="223" t="s">
        <v>85</v>
      </c>
      <c r="AV198" s="14" t="s">
        <v>85</v>
      </c>
      <c r="AW198" s="14" t="s">
        <v>4</v>
      </c>
      <c r="AX198" s="14" t="s">
        <v>83</v>
      </c>
      <c r="AY198" s="223" t="s">
        <v>134</v>
      </c>
    </row>
    <row r="199" spans="1:65" s="2" customFormat="1" ht="21.8" customHeight="1" x14ac:dyDescent="0.2">
      <c r="A199" s="35"/>
      <c r="B199" s="36"/>
      <c r="C199" s="188" t="s">
        <v>276</v>
      </c>
      <c r="D199" s="188" t="s">
        <v>136</v>
      </c>
      <c r="E199" s="189" t="s">
        <v>277</v>
      </c>
      <c r="F199" s="190" t="s">
        <v>278</v>
      </c>
      <c r="G199" s="191" t="s">
        <v>279</v>
      </c>
      <c r="H199" s="192">
        <v>10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40</v>
      </c>
      <c r="O199" s="72"/>
      <c r="P199" s="198">
        <f>O199*H199</f>
        <v>0</v>
      </c>
      <c r="Q199" s="198">
        <v>1.281E-2</v>
      </c>
      <c r="R199" s="198">
        <f>Q199*H199</f>
        <v>0.12809999999999999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140</v>
      </c>
      <c r="AT199" s="200" t="s">
        <v>136</v>
      </c>
      <c r="AU199" s="200" t="s">
        <v>85</v>
      </c>
      <c r="AY199" s="18" t="s">
        <v>134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83</v>
      </c>
      <c r="BK199" s="201">
        <f>ROUND(I199*H199,2)</f>
        <v>0</v>
      </c>
      <c r="BL199" s="18" t="s">
        <v>140</v>
      </c>
      <c r="BM199" s="200" t="s">
        <v>280</v>
      </c>
    </row>
    <row r="200" spans="1:65" s="12" customFormat="1" ht="22.75" customHeight="1" x14ac:dyDescent="0.2">
      <c r="B200" s="172"/>
      <c r="C200" s="173"/>
      <c r="D200" s="174" t="s">
        <v>74</v>
      </c>
      <c r="E200" s="186" t="s">
        <v>85</v>
      </c>
      <c r="F200" s="186" t="s">
        <v>281</v>
      </c>
      <c r="G200" s="173"/>
      <c r="H200" s="173"/>
      <c r="I200" s="176"/>
      <c r="J200" s="187">
        <f>BK200</f>
        <v>0</v>
      </c>
      <c r="K200" s="173"/>
      <c r="L200" s="178"/>
      <c r="M200" s="179"/>
      <c r="N200" s="180"/>
      <c r="O200" s="180"/>
      <c r="P200" s="181">
        <f>P201</f>
        <v>0</v>
      </c>
      <c r="Q200" s="180"/>
      <c r="R200" s="181">
        <f>R201</f>
        <v>33.463524999999997</v>
      </c>
      <c r="S200" s="180"/>
      <c r="T200" s="182">
        <f>T201</f>
        <v>0</v>
      </c>
      <c r="AR200" s="183" t="s">
        <v>83</v>
      </c>
      <c r="AT200" s="184" t="s">
        <v>74</v>
      </c>
      <c r="AU200" s="184" t="s">
        <v>83</v>
      </c>
      <c r="AY200" s="183" t="s">
        <v>134</v>
      </c>
      <c r="BK200" s="185">
        <f>BK201</f>
        <v>0</v>
      </c>
    </row>
    <row r="201" spans="1:65" s="2" customFormat="1" ht="33.049999999999997" customHeight="1" x14ac:dyDescent="0.2">
      <c r="A201" s="35"/>
      <c r="B201" s="36"/>
      <c r="C201" s="188" t="s">
        <v>282</v>
      </c>
      <c r="D201" s="188" t="s">
        <v>136</v>
      </c>
      <c r="E201" s="189" t="s">
        <v>283</v>
      </c>
      <c r="F201" s="190" t="s">
        <v>284</v>
      </c>
      <c r="G201" s="191" t="s">
        <v>168</v>
      </c>
      <c r="H201" s="192">
        <v>207.5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40</v>
      </c>
      <c r="O201" s="72"/>
      <c r="P201" s="198">
        <f>O201*H201</f>
        <v>0</v>
      </c>
      <c r="Q201" s="198">
        <v>0.16127</v>
      </c>
      <c r="R201" s="198">
        <f>Q201*H201</f>
        <v>33.463524999999997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140</v>
      </c>
      <c r="AT201" s="200" t="s">
        <v>136</v>
      </c>
      <c r="AU201" s="200" t="s">
        <v>85</v>
      </c>
      <c r="AY201" s="18" t="s">
        <v>134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83</v>
      </c>
      <c r="BK201" s="201">
        <f>ROUND(I201*H201,2)</f>
        <v>0</v>
      </c>
      <c r="BL201" s="18" t="s">
        <v>140</v>
      </c>
      <c r="BM201" s="200" t="s">
        <v>285</v>
      </c>
    </row>
    <row r="202" spans="1:65" s="12" customFormat="1" ht="22.75" customHeight="1" x14ac:dyDescent="0.2">
      <c r="B202" s="172"/>
      <c r="C202" s="173"/>
      <c r="D202" s="174" t="s">
        <v>74</v>
      </c>
      <c r="E202" s="186" t="s">
        <v>148</v>
      </c>
      <c r="F202" s="186" t="s">
        <v>286</v>
      </c>
      <c r="G202" s="173"/>
      <c r="H202" s="173"/>
      <c r="I202" s="176"/>
      <c r="J202" s="187">
        <f>BK202</f>
        <v>0</v>
      </c>
      <c r="K202" s="173"/>
      <c r="L202" s="178"/>
      <c r="M202" s="179"/>
      <c r="N202" s="180"/>
      <c r="O202" s="180"/>
      <c r="P202" s="181">
        <f>P203</f>
        <v>0</v>
      </c>
      <c r="Q202" s="180"/>
      <c r="R202" s="181">
        <f>R203</f>
        <v>0</v>
      </c>
      <c r="S202" s="180"/>
      <c r="T202" s="182">
        <f>T203</f>
        <v>0</v>
      </c>
      <c r="AR202" s="183" t="s">
        <v>83</v>
      </c>
      <c r="AT202" s="184" t="s">
        <v>74</v>
      </c>
      <c r="AU202" s="184" t="s">
        <v>83</v>
      </c>
      <c r="AY202" s="183" t="s">
        <v>134</v>
      </c>
      <c r="BK202" s="185">
        <f>BK203</f>
        <v>0</v>
      </c>
    </row>
    <row r="203" spans="1:65" s="2" customFormat="1" ht="21.8" customHeight="1" x14ac:dyDescent="0.2">
      <c r="A203" s="35"/>
      <c r="B203" s="36"/>
      <c r="C203" s="188" t="s">
        <v>287</v>
      </c>
      <c r="D203" s="188" t="s">
        <v>136</v>
      </c>
      <c r="E203" s="189" t="s">
        <v>288</v>
      </c>
      <c r="F203" s="190" t="s">
        <v>289</v>
      </c>
      <c r="G203" s="191" t="s">
        <v>168</v>
      </c>
      <c r="H203" s="192">
        <v>207.5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40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140</v>
      </c>
      <c r="AT203" s="200" t="s">
        <v>136</v>
      </c>
      <c r="AU203" s="200" t="s">
        <v>85</v>
      </c>
      <c r="AY203" s="18" t="s">
        <v>134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83</v>
      </c>
      <c r="BK203" s="201">
        <f>ROUND(I203*H203,2)</f>
        <v>0</v>
      </c>
      <c r="BL203" s="18" t="s">
        <v>140</v>
      </c>
      <c r="BM203" s="200" t="s">
        <v>290</v>
      </c>
    </row>
    <row r="204" spans="1:65" s="12" customFormat="1" ht="22.75" customHeight="1" x14ac:dyDescent="0.2">
      <c r="B204" s="172"/>
      <c r="C204" s="173"/>
      <c r="D204" s="174" t="s">
        <v>74</v>
      </c>
      <c r="E204" s="186" t="s">
        <v>140</v>
      </c>
      <c r="F204" s="186" t="s">
        <v>291</v>
      </c>
      <c r="G204" s="173"/>
      <c r="H204" s="173"/>
      <c r="I204" s="176"/>
      <c r="J204" s="187">
        <f>BK204</f>
        <v>0</v>
      </c>
      <c r="K204" s="173"/>
      <c r="L204" s="178"/>
      <c r="M204" s="179"/>
      <c r="N204" s="180"/>
      <c r="O204" s="180"/>
      <c r="P204" s="181">
        <f>SUM(P205:P211)</f>
        <v>0</v>
      </c>
      <c r="Q204" s="180"/>
      <c r="R204" s="181">
        <f>SUM(R205:R211)</f>
        <v>0.66459999999999997</v>
      </c>
      <c r="S204" s="180"/>
      <c r="T204" s="182">
        <f>SUM(T205:T211)</f>
        <v>0</v>
      </c>
      <c r="AR204" s="183" t="s">
        <v>83</v>
      </c>
      <c r="AT204" s="184" t="s">
        <v>74</v>
      </c>
      <c r="AU204" s="184" t="s">
        <v>83</v>
      </c>
      <c r="AY204" s="183" t="s">
        <v>134</v>
      </c>
      <c r="BK204" s="185">
        <f>SUM(BK205:BK211)</f>
        <v>0</v>
      </c>
    </row>
    <row r="205" spans="1:65" s="2" customFormat="1" ht="21.8" customHeight="1" x14ac:dyDescent="0.2">
      <c r="A205" s="35"/>
      <c r="B205" s="36"/>
      <c r="C205" s="188" t="s">
        <v>292</v>
      </c>
      <c r="D205" s="188" t="s">
        <v>136</v>
      </c>
      <c r="E205" s="189" t="s">
        <v>293</v>
      </c>
      <c r="F205" s="190" t="s">
        <v>294</v>
      </c>
      <c r="G205" s="191" t="s">
        <v>184</v>
      </c>
      <c r="H205" s="192">
        <v>22.824999999999999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40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140</v>
      </c>
      <c r="AT205" s="200" t="s">
        <v>136</v>
      </c>
      <c r="AU205" s="200" t="s">
        <v>85</v>
      </c>
      <c r="AY205" s="18" t="s">
        <v>134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83</v>
      </c>
      <c r="BK205" s="201">
        <f>ROUND(I205*H205,2)</f>
        <v>0</v>
      </c>
      <c r="BL205" s="18" t="s">
        <v>140</v>
      </c>
      <c r="BM205" s="200" t="s">
        <v>295</v>
      </c>
    </row>
    <row r="206" spans="1:65" s="14" customFormat="1" x14ac:dyDescent="0.2">
      <c r="B206" s="213"/>
      <c r="C206" s="214"/>
      <c r="D206" s="204" t="s">
        <v>145</v>
      </c>
      <c r="E206" s="215" t="s">
        <v>1</v>
      </c>
      <c r="F206" s="216" t="s">
        <v>296</v>
      </c>
      <c r="G206" s="214"/>
      <c r="H206" s="217">
        <v>22.824999999999999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145</v>
      </c>
      <c r="AU206" s="223" t="s">
        <v>85</v>
      </c>
      <c r="AV206" s="14" t="s">
        <v>85</v>
      </c>
      <c r="AW206" s="14" t="s">
        <v>31</v>
      </c>
      <c r="AX206" s="14" t="s">
        <v>83</v>
      </c>
      <c r="AY206" s="223" t="s">
        <v>134</v>
      </c>
    </row>
    <row r="207" spans="1:65" s="2" customFormat="1" ht="21.8" customHeight="1" x14ac:dyDescent="0.2">
      <c r="A207" s="35"/>
      <c r="B207" s="36"/>
      <c r="C207" s="188" t="s">
        <v>297</v>
      </c>
      <c r="D207" s="188" t="s">
        <v>136</v>
      </c>
      <c r="E207" s="189" t="s">
        <v>298</v>
      </c>
      <c r="F207" s="190" t="s">
        <v>299</v>
      </c>
      <c r="G207" s="191" t="s">
        <v>279</v>
      </c>
      <c r="H207" s="192">
        <v>11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40</v>
      </c>
      <c r="O207" s="72"/>
      <c r="P207" s="198">
        <f>O207*H207</f>
        <v>0</v>
      </c>
      <c r="Q207" s="198">
        <v>6.6E-3</v>
      </c>
      <c r="R207" s="198">
        <f>Q207*H207</f>
        <v>7.2599999999999998E-2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140</v>
      </c>
      <c r="AT207" s="200" t="s">
        <v>136</v>
      </c>
      <c r="AU207" s="200" t="s">
        <v>85</v>
      </c>
      <c r="AY207" s="18" t="s">
        <v>134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83</v>
      </c>
      <c r="BK207" s="201">
        <f>ROUND(I207*H207,2)</f>
        <v>0</v>
      </c>
      <c r="BL207" s="18" t="s">
        <v>140</v>
      </c>
      <c r="BM207" s="200" t="s">
        <v>300</v>
      </c>
    </row>
    <row r="208" spans="1:65" s="2" customFormat="1" ht="21.8" customHeight="1" x14ac:dyDescent="0.2">
      <c r="A208" s="35"/>
      <c r="B208" s="36"/>
      <c r="C208" s="246" t="s">
        <v>301</v>
      </c>
      <c r="D208" s="246" t="s">
        <v>244</v>
      </c>
      <c r="E208" s="247" t="s">
        <v>302</v>
      </c>
      <c r="F208" s="248" t="s">
        <v>303</v>
      </c>
      <c r="G208" s="249" t="s">
        <v>279</v>
      </c>
      <c r="H208" s="250">
        <v>3</v>
      </c>
      <c r="I208" s="251"/>
      <c r="J208" s="252">
        <f>ROUND(I208*H208,2)</f>
        <v>0</v>
      </c>
      <c r="K208" s="253"/>
      <c r="L208" s="254"/>
      <c r="M208" s="255" t="s">
        <v>1</v>
      </c>
      <c r="N208" s="256" t="s">
        <v>40</v>
      </c>
      <c r="O208" s="72"/>
      <c r="P208" s="198">
        <f>O208*H208</f>
        <v>0</v>
      </c>
      <c r="Q208" s="198">
        <v>3.2000000000000001E-2</v>
      </c>
      <c r="R208" s="198">
        <f>Q208*H208</f>
        <v>9.6000000000000002E-2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171</v>
      </c>
      <c r="AT208" s="200" t="s">
        <v>244</v>
      </c>
      <c r="AU208" s="200" t="s">
        <v>85</v>
      </c>
      <c r="AY208" s="18" t="s">
        <v>134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83</v>
      </c>
      <c r="BK208" s="201">
        <f>ROUND(I208*H208,2)</f>
        <v>0</v>
      </c>
      <c r="BL208" s="18" t="s">
        <v>140</v>
      </c>
      <c r="BM208" s="200" t="s">
        <v>304</v>
      </c>
    </row>
    <row r="209" spans="1:65" s="2" customFormat="1" ht="21.8" customHeight="1" x14ac:dyDescent="0.2">
      <c r="A209" s="35"/>
      <c r="B209" s="36"/>
      <c r="C209" s="246" t="s">
        <v>305</v>
      </c>
      <c r="D209" s="246" t="s">
        <v>244</v>
      </c>
      <c r="E209" s="247" t="s">
        <v>306</v>
      </c>
      <c r="F209" s="248" t="s">
        <v>307</v>
      </c>
      <c r="G209" s="249" t="s">
        <v>279</v>
      </c>
      <c r="H209" s="250">
        <v>1</v>
      </c>
      <c r="I209" s="251"/>
      <c r="J209" s="252">
        <f>ROUND(I209*H209,2)</f>
        <v>0</v>
      </c>
      <c r="K209" s="253"/>
      <c r="L209" s="254"/>
      <c r="M209" s="255" t="s">
        <v>1</v>
      </c>
      <c r="N209" s="256" t="s">
        <v>40</v>
      </c>
      <c r="O209" s="72"/>
      <c r="P209" s="198">
        <f>O209*H209</f>
        <v>0</v>
      </c>
      <c r="Q209" s="198">
        <v>4.1000000000000002E-2</v>
      </c>
      <c r="R209" s="198">
        <f>Q209*H209</f>
        <v>4.1000000000000002E-2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171</v>
      </c>
      <c r="AT209" s="200" t="s">
        <v>244</v>
      </c>
      <c r="AU209" s="200" t="s">
        <v>85</v>
      </c>
      <c r="AY209" s="18" t="s">
        <v>134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83</v>
      </c>
      <c r="BK209" s="201">
        <f>ROUND(I209*H209,2)</f>
        <v>0</v>
      </c>
      <c r="BL209" s="18" t="s">
        <v>140</v>
      </c>
      <c r="BM209" s="200" t="s">
        <v>308</v>
      </c>
    </row>
    <row r="210" spans="1:65" s="2" customFormat="1" ht="21.8" customHeight="1" x14ac:dyDescent="0.2">
      <c r="A210" s="35"/>
      <c r="B210" s="36"/>
      <c r="C210" s="246" t="s">
        <v>309</v>
      </c>
      <c r="D210" s="246" t="s">
        <v>244</v>
      </c>
      <c r="E210" s="247" t="s">
        <v>310</v>
      </c>
      <c r="F210" s="248" t="s">
        <v>311</v>
      </c>
      <c r="G210" s="249" t="s">
        <v>279</v>
      </c>
      <c r="H210" s="250">
        <v>4</v>
      </c>
      <c r="I210" s="251"/>
      <c r="J210" s="252">
        <f>ROUND(I210*H210,2)</f>
        <v>0</v>
      </c>
      <c r="K210" s="253"/>
      <c r="L210" s="254"/>
      <c r="M210" s="255" t="s">
        <v>1</v>
      </c>
      <c r="N210" s="256" t="s">
        <v>40</v>
      </c>
      <c r="O210" s="72"/>
      <c r="P210" s="198">
        <f>O210*H210</f>
        <v>0</v>
      </c>
      <c r="Q210" s="198">
        <v>5.2999999999999999E-2</v>
      </c>
      <c r="R210" s="198">
        <f>Q210*H210</f>
        <v>0.21199999999999999</v>
      </c>
      <c r="S210" s="198">
        <v>0</v>
      </c>
      <c r="T210" s="19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171</v>
      </c>
      <c r="AT210" s="200" t="s">
        <v>244</v>
      </c>
      <c r="AU210" s="200" t="s">
        <v>85</v>
      </c>
      <c r="AY210" s="18" t="s">
        <v>134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8" t="s">
        <v>83</v>
      </c>
      <c r="BK210" s="201">
        <f>ROUND(I210*H210,2)</f>
        <v>0</v>
      </c>
      <c r="BL210" s="18" t="s">
        <v>140</v>
      </c>
      <c r="BM210" s="200" t="s">
        <v>312</v>
      </c>
    </row>
    <row r="211" spans="1:65" s="2" customFormat="1" ht="21.8" customHeight="1" x14ac:dyDescent="0.2">
      <c r="A211" s="35"/>
      <c r="B211" s="36"/>
      <c r="C211" s="246" t="s">
        <v>313</v>
      </c>
      <c r="D211" s="246" t="s">
        <v>244</v>
      </c>
      <c r="E211" s="247" t="s">
        <v>314</v>
      </c>
      <c r="F211" s="248" t="s">
        <v>315</v>
      </c>
      <c r="G211" s="249" t="s">
        <v>279</v>
      </c>
      <c r="H211" s="250">
        <v>3</v>
      </c>
      <c r="I211" s="251"/>
      <c r="J211" s="252">
        <f>ROUND(I211*H211,2)</f>
        <v>0</v>
      </c>
      <c r="K211" s="253"/>
      <c r="L211" s="254"/>
      <c r="M211" s="255" t="s">
        <v>1</v>
      </c>
      <c r="N211" s="256" t="s">
        <v>40</v>
      </c>
      <c r="O211" s="72"/>
      <c r="P211" s="198">
        <f>O211*H211</f>
        <v>0</v>
      </c>
      <c r="Q211" s="198">
        <v>8.1000000000000003E-2</v>
      </c>
      <c r="R211" s="198">
        <f>Q211*H211</f>
        <v>0.24299999999999999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171</v>
      </c>
      <c r="AT211" s="200" t="s">
        <v>244</v>
      </c>
      <c r="AU211" s="200" t="s">
        <v>85</v>
      </c>
      <c r="AY211" s="18" t="s">
        <v>134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83</v>
      </c>
      <c r="BK211" s="201">
        <f>ROUND(I211*H211,2)</f>
        <v>0</v>
      </c>
      <c r="BL211" s="18" t="s">
        <v>140</v>
      </c>
      <c r="BM211" s="200" t="s">
        <v>316</v>
      </c>
    </row>
    <row r="212" spans="1:65" s="12" customFormat="1" ht="22.75" customHeight="1" x14ac:dyDescent="0.2">
      <c r="B212" s="172"/>
      <c r="C212" s="173"/>
      <c r="D212" s="174" t="s">
        <v>74</v>
      </c>
      <c r="E212" s="186" t="s">
        <v>155</v>
      </c>
      <c r="F212" s="186" t="s">
        <v>317</v>
      </c>
      <c r="G212" s="173"/>
      <c r="H212" s="173"/>
      <c r="I212" s="176"/>
      <c r="J212" s="187">
        <f>BK212</f>
        <v>0</v>
      </c>
      <c r="K212" s="173"/>
      <c r="L212" s="178"/>
      <c r="M212" s="179"/>
      <c r="N212" s="180"/>
      <c r="O212" s="180"/>
      <c r="P212" s="181">
        <f>SUM(P213:P219)</f>
        <v>0</v>
      </c>
      <c r="Q212" s="180"/>
      <c r="R212" s="181">
        <f>SUM(R213:R219)</f>
        <v>0</v>
      </c>
      <c r="S212" s="180"/>
      <c r="T212" s="182">
        <f>SUM(T213:T219)</f>
        <v>0</v>
      </c>
      <c r="AR212" s="183" t="s">
        <v>83</v>
      </c>
      <c r="AT212" s="184" t="s">
        <v>74</v>
      </c>
      <c r="AU212" s="184" t="s">
        <v>83</v>
      </c>
      <c r="AY212" s="183" t="s">
        <v>134</v>
      </c>
      <c r="BK212" s="185">
        <f>SUM(BK213:BK219)</f>
        <v>0</v>
      </c>
    </row>
    <row r="213" spans="1:65" s="2" customFormat="1" ht="16.55" customHeight="1" x14ac:dyDescent="0.2">
      <c r="A213" s="35"/>
      <c r="B213" s="36"/>
      <c r="C213" s="188" t="s">
        <v>318</v>
      </c>
      <c r="D213" s="188" t="s">
        <v>136</v>
      </c>
      <c r="E213" s="189" t="s">
        <v>319</v>
      </c>
      <c r="F213" s="190" t="s">
        <v>320</v>
      </c>
      <c r="G213" s="191" t="s">
        <v>139</v>
      </c>
      <c r="H213" s="192">
        <v>104.5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40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140</v>
      </c>
      <c r="AT213" s="200" t="s">
        <v>136</v>
      </c>
      <c r="AU213" s="200" t="s">
        <v>85</v>
      </c>
      <c r="AY213" s="18" t="s">
        <v>134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83</v>
      </c>
      <c r="BK213" s="201">
        <f>ROUND(I213*H213,2)</f>
        <v>0</v>
      </c>
      <c r="BL213" s="18" t="s">
        <v>140</v>
      </c>
      <c r="BM213" s="200" t="s">
        <v>321</v>
      </c>
    </row>
    <row r="214" spans="1:65" s="14" customFormat="1" x14ac:dyDescent="0.2">
      <c r="B214" s="213"/>
      <c r="C214" s="214"/>
      <c r="D214" s="204" t="s">
        <v>145</v>
      </c>
      <c r="E214" s="215" t="s">
        <v>1</v>
      </c>
      <c r="F214" s="216" t="s">
        <v>322</v>
      </c>
      <c r="G214" s="214"/>
      <c r="H214" s="217">
        <v>104.5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145</v>
      </c>
      <c r="AU214" s="223" t="s">
        <v>85</v>
      </c>
      <c r="AV214" s="14" t="s">
        <v>85</v>
      </c>
      <c r="AW214" s="14" t="s">
        <v>31</v>
      </c>
      <c r="AX214" s="14" t="s">
        <v>83</v>
      </c>
      <c r="AY214" s="223" t="s">
        <v>134</v>
      </c>
    </row>
    <row r="215" spans="1:65" s="2" customFormat="1" ht="21.8" customHeight="1" x14ac:dyDescent="0.2">
      <c r="A215" s="35"/>
      <c r="B215" s="36"/>
      <c r="C215" s="188" t="s">
        <v>323</v>
      </c>
      <c r="D215" s="188" t="s">
        <v>136</v>
      </c>
      <c r="E215" s="189" t="s">
        <v>324</v>
      </c>
      <c r="F215" s="190" t="s">
        <v>325</v>
      </c>
      <c r="G215" s="191" t="s">
        <v>139</v>
      </c>
      <c r="H215" s="192">
        <v>104.5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40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140</v>
      </c>
      <c r="AT215" s="200" t="s">
        <v>136</v>
      </c>
      <c r="AU215" s="200" t="s">
        <v>85</v>
      </c>
      <c r="AY215" s="18" t="s">
        <v>134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83</v>
      </c>
      <c r="BK215" s="201">
        <f>ROUND(I215*H215,2)</f>
        <v>0</v>
      </c>
      <c r="BL215" s="18" t="s">
        <v>140</v>
      </c>
      <c r="BM215" s="200" t="s">
        <v>326</v>
      </c>
    </row>
    <row r="216" spans="1:65" s="2" customFormat="1" ht="33.049999999999997" customHeight="1" x14ac:dyDescent="0.2">
      <c r="A216" s="35"/>
      <c r="B216" s="36"/>
      <c r="C216" s="188" t="s">
        <v>327</v>
      </c>
      <c r="D216" s="188" t="s">
        <v>136</v>
      </c>
      <c r="E216" s="189" t="s">
        <v>328</v>
      </c>
      <c r="F216" s="190" t="s">
        <v>329</v>
      </c>
      <c r="G216" s="191" t="s">
        <v>139</v>
      </c>
      <c r="H216" s="192">
        <v>104.5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40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140</v>
      </c>
      <c r="AT216" s="200" t="s">
        <v>136</v>
      </c>
      <c r="AU216" s="200" t="s">
        <v>85</v>
      </c>
      <c r="AY216" s="18" t="s">
        <v>134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83</v>
      </c>
      <c r="BK216" s="201">
        <f>ROUND(I216*H216,2)</f>
        <v>0</v>
      </c>
      <c r="BL216" s="18" t="s">
        <v>140</v>
      </c>
      <c r="BM216" s="200" t="s">
        <v>330</v>
      </c>
    </row>
    <row r="217" spans="1:65" s="2" customFormat="1" ht="21.8" customHeight="1" x14ac:dyDescent="0.2">
      <c r="A217" s="35"/>
      <c r="B217" s="36"/>
      <c r="C217" s="188" t="s">
        <v>331</v>
      </c>
      <c r="D217" s="188" t="s">
        <v>136</v>
      </c>
      <c r="E217" s="189" t="s">
        <v>332</v>
      </c>
      <c r="F217" s="190" t="s">
        <v>333</v>
      </c>
      <c r="G217" s="191" t="s">
        <v>139</v>
      </c>
      <c r="H217" s="192">
        <v>285</v>
      </c>
      <c r="I217" s="193"/>
      <c r="J217" s="194">
        <f>ROUND(I217*H217,2)</f>
        <v>0</v>
      </c>
      <c r="K217" s="195"/>
      <c r="L217" s="40"/>
      <c r="M217" s="196" t="s">
        <v>1</v>
      </c>
      <c r="N217" s="197" t="s">
        <v>40</v>
      </c>
      <c r="O217" s="72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140</v>
      </c>
      <c r="AT217" s="200" t="s">
        <v>136</v>
      </c>
      <c r="AU217" s="200" t="s">
        <v>85</v>
      </c>
      <c r="AY217" s="18" t="s">
        <v>134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8" t="s">
        <v>83</v>
      </c>
      <c r="BK217" s="201">
        <f>ROUND(I217*H217,2)</f>
        <v>0</v>
      </c>
      <c r="BL217" s="18" t="s">
        <v>140</v>
      </c>
      <c r="BM217" s="200" t="s">
        <v>334</v>
      </c>
    </row>
    <row r="218" spans="1:65" s="14" customFormat="1" x14ac:dyDescent="0.2">
      <c r="B218" s="213"/>
      <c r="C218" s="214"/>
      <c r="D218" s="204" t="s">
        <v>145</v>
      </c>
      <c r="E218" s="215" t="s">
        <v>1</v>
      </c>
      <c r="F218" s="216" t="s">
        <v>147</v>
      </c>
      <c r="G218" s="214"/>
      <c r="H218" s="217">
        <v>285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145</v>
      </c>
      <c r="AU218" s="223" t="s">
        <v>85</v>
      </c>
      <c r="AV218" s="14" t="s">
        <v>85</v>
      </c>
      <c r="AW218" s="14" t="s">
        <v>31</v>
      </c>
      <c r="AX218" s="14" t="s">
        <v>83</v>
      </c>
      <c r="AY218" s="223" t="s">
        <v>134</v>
      </c>
    </row>
    <row r="219" spans="1:65" s="2" customFormat="1" ht="33.049999999999997" customHeight="1" x14ac:dyDescent="0.2">
      <c r="A219" s="35"/>
      <c r="B219" s="36"/>
      <c r="C219" s="188" t="s">
        <v>335</v>
      </c>
      <c r="D219" s="188" t="s">
        <v>136</v>
      </c>
      <c r="E219" s="189" t="s">
        <v>336</v>
      </c>
      <c r="F219" s="190" t="s">
        <v>337</v>
      </c>
      <c r="G219" s="191" t="s">
        <v>139</v>
      </c>
      <c r="H219" s="192">
        <v>285</v>
      </c>
      <c r="I219" s="193"/>
      <c r="J219" s="194">
        <f>ROUND(I219*H219,2)</f>
        <v>0</v>
      </c>
      <c r="K219" s="195"/>
      <c r="L219" s="40"/>
      <c r="M219" s="196" t="s">
        <v>1</v>
      </c>
      <c r="N219" s="197" t="s">
        <v>40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140</v>
      </c>
      <c r="AT219" s="200" t="s">
        <v>136</v>
      </c>
      <c r="AU219" s="200" t="s">
        <v>85</v>
      </c>
      <c r="AY219" s="18" t="s">
        <v>134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83</v>
      </c>
      <c r="BK219" s="201">
        <f>ROUND(I219*H219,2)</f>
        <v>0</v>
      </c>
      <c r="BL219" s="18" t="s">
        <v>140</v>
      </c>
      <c r="BM219" s="200" t="s">
        <v>338</v>
      </c>
    </row>
    <row r="220" spans="1:65" s="12" customFormat="1" ht="22.75" customHeight="1" x14ac:dyDescent="0.2">
      <c r="B220" s="172"/>
      <c r="C220" s="173"/>
      <c r="D220" s="174" t="s">
        <v>74</v>
      </c>
      <c r="E220" s="186" t="s">
        <v>171</v>
      </c>
      <c r="F220" s="186" t="s">
        <v>339</v>
      </c>
      <c r="G220" s="173"/>
      <c r="H220" s="173"/>
      <c r="I220" s="176"/>
      <c r="J220" s="187">
        <f>BK220</f>
        <v>0</v>
      </c>
      <c r="K220" s="173"/>
      <c r="L220" s="178"/>
      <c r="M220" s="179"/>
      <c r="N220" s="180"/>
      <c r="O220" s="180"/>
      <c r="P220" s="181">
        <f>SUM(P221:P235)</f>
        <v>0</v>
      </c>
      <c r="Q220" s="180"/>
      <c r="R220" s="181">
        <f>SUM(R221:R235)</f>
        <v>47.718645000000016</v>
      </c>
      <c r="S220" s="180"/>
      <c r="T220" s="182">
        <f>SUM(T221:T235)</f>
        <v>6.4</v>
      </c>
      <c r="AR220" s="183" t="s">
        <v>83</v>
      </c>
      <c r="AT220" s="184" t="s">
        <v>74</v>
      </c>
      <c r="AU220" s="184" t="s">
        <v>83</v>
      </c>
      <c r="AY220" s="183" t="s">
        <v>134</v>
      </c>
      <c r="BK220" s="185">
        <f>SUM(BK221:BK235)</f>
        <v>0</v>
      </c>
    </row>
    <row r="221" spans="1:65" s="2" customFormat="1" ht="21.8" customHeight="1" x14ac:dyDescent="0.2">
      <c r="A221" s="35"/>
      <c r="B221" s="36"/>
      <c r="C221" s="188" t="s">
        <v>340</v>
      </c>
      <c r="D221" s="188" t="s">
        <v>136</v>
      </c>
      <c r="E221" s="189" t="s">
        <v>341</v>
      </c>
      <c r="F221" s="190" t="s">
        <v>342</v>
      </c>
      <c r="G221" s="191" t="s">
        <v>168</v>
      </c>
      <c r="H221" s="192">
        <v>20</v>
      </c>
      <c r="I221" s="193"/>
      <c r="J221" s="194">
        <f>ROUND(I221*H221,2)</f>
        <v>0</v>
      </c>
      <c r="K221" s="195"/>
      <c r="L221" s="40"/>
      <c r="M221" s="196" t="s">
        <v>1</v>
      </c>
      <c r="N221" s="197" t="s">
        <v>40</v>
      </c>
      <c r="O221" s="72"/>
      <c r="P221" s="198">
        <f>O221*H221</f>
        <v>0</v>
      </c>
      <c r="Q221" s="198">
        <v>0</v>
      </c>
      <c r="R221" s="198">
        <f>Q221*H221</f>
        <v>0</v>
      </c>
      <c r="S221" s="198">
        <v>0.32</v>
      </c>
      <c r="T221" s="199">
        <f>S221*H221</f>
        <v>6.4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140</v>
      </c>
      <c r="AT221" s="200" t="s">
        <v>136</v>
      </c>
      <c r="AU221" s="200" t="s">
        <v>85</v>
      </c>
      <c r="AY221" s="18" t="s">
        <v>134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83</v>
      </c>
      <c r="BK221" s="201">
        <f>ROUND(I221*H221,2)</f>
        <v>0</v>
      </c>
      <c r="BL221" s="18" t="s">
        <v>140</v>
      </c>
      <c r="BM221" s="200" t="s">
        <v>343</v>
      </c>
    </row>
    <row r="222" spans="1:65" s="2" customFormat="1" ht="21.8" customHeight="1" x14ac:dyDescent="0.2">
      <c r="A222" s="35"/>
      <c r="B222" s="36"/>
      <c r="C222" s="188" t="s">
        <v>344</v>
      </c>
      <c r="D222" s="188" t="s">
        <v>136</v>
      </c>
      <c r="E222" s="189" t="s">
        <v>345</v>
      </c>
      <c r="F222" s="190" t="s">
        <v>346</v>
      </c>
      <c r="G222" s="191" t="s">
        <v>168</v>
      </c>
      <c r="H222" s="192">
        <v>207.5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40</v>
      </c>
      <c r="O222" s="72"/>
      <c r="P222" s="198">
        <f>O222*H222</f>
        <v>0</v>
      </c>
      <c r="Q222" s="198">
        <v>2.0000000000000002E-5</v>
      </c>
      <c r="R222" s="198">
        <f>Q222*H222</f>
        <v>4.15E-3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140</v>
      </c>
      <c r="AT222" s="200" t="s">
        <v>136</v>
      </c>
      <c r="AU222" s="200" t="s">
        <v>85</v>
      </c>
      <c r="AY222" s="18" t="s">
        <v>134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83</v>
      </c>
      <c r="BK222" s="201">
        <f>ROUND(I222*H222,2)</f>
        <v>0</v>
      </c>
      <c r="BL222" s="18" t="s">
        <v>140</v>
      </c>
      <c r="BM222" s="200" t="s">
        <v>347</v>
      </c>
    </row>
    <row r="223" spans="1:65" s="2" customFormat="1" ht="21.8" customHeight="1" x14ac:dyDescent="0.2">
      <c r="A223" s="35"/>
      <c r="B223" s="36"/>
      <c r="C223" s="246" t="s">
        <v>348</v>
      </c>
      <c r="D223" s="246" t="s">
        <v>244</v>
      </c>
      <c r="E223" s="247" t="s">
        <v>349</v>
      </c>
      <c r="F223" s="248" t="s">
        <v>350</v>
      </c>
      <c r="G223" s="249" t="s">
        <v>168</v>
      </c>
      <c r="H223" s="250">
        <v>211.65</v>
      </c>
      <c r="I223" s="251"/>
      <c r="J223" s="252">
        <f>ROUND(I223*H223,2)</f>
        <v>0</v>
      </c>
      <c r="K223" s="253"/>
      <c r="L223" s="254"/>
      <c r="M223" s="255" t="s">
        <v>1</v>
      </c>
      <c r="N223" s="256" t="s">
        <v>40</v>
      </c>
      <c r="O223" s="72"/>
      <c r="P223" s="198">
        <f>O223*H223</f>
        <v>0</v>
      </c>
      <c r="Q223" s="198">
        <v>3.0999999999999999E-3</v>
      </c>
      <c r="R223" s="198">
        <f>Q223*H223</f>
        <v>0.656115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171</v>
      </c>
      <c r="AT223" s="200" t="s">
        <v>244</v>
      </c>
      <c r="AU223" s="200" t="s">
        <v>85</v>
      </c>
      <c r="AY223" s="18" t="s">
        <v>134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83</v>
      </c>
      <c r="BK223" s="201">
        <f>ROUND(I223*H223,2)</f>
        <v>0</v>
      </c>
      <c r="BL223" s="18" t="s">
        <v>140</v>
      </c>
      <c r="BM223" s="200" t="s">
        <v>351</v>
      </c>
    </row>
    <row r="224" spans="1:65" s="14" customFormat="1" x14ac:dyDescent="0.2">
      <c r="B224" s="213"/>
      <c r="C224" s="214"/>
      <c r="D224" s="204" t="s">
        <v>145</v>
      </c>
      <c r="E224" s="214"/>
      <c r="F224" s="216" t="s">
        <v>352</v>
      </c>
      <c r="G224" s="214"/>
      <c r="H224" s="217">
        <v>211.65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145</v>
      </c>
      <c r="AU224" s="223" t="s">
        <v>85</v>
      </c>
      <c r="AV224" s="14" t="s">
        <v>85</v>
      </c>
      <c r="AW224" s="14" t="s">
        <v>4</v>
      </c>
      <c r="AX224" s="14" t="s">
        <v>83</v>
      </c>
      <c r="AY224" s="223" t="s">
        <v>134</v>
      </c>
    </row>
    <row r="225" spans="1:65" s="2" customFormat="1" ht="21.8" customHeight="1" x14ac:dyDescent="0.2">
      <c r="A225" s="35"/>
      <c r="B225" s="36"/>
      <c r="C225" s="188" t="s">
        <v>353</v>
      </c>
      <c r="D225" s="188" t="s">
        <v>136</v>
      </c>
      <c r="E225" s="189" t="s">
        <v>354</v>
      </c>
      <c r="F225" s="190" t="s">
        <v>355</v>
      </c>
      <c r="G225" s="191" t="s">
        <v>279</v>
      </c>
      <c r="H225" s="192">
        <v>4</v>
      </c>
      <c r="I225" s="193"/>
      <c r="J225" s="194">
        <f t="shared" ref="J225:J235" si="0">ROUND(I225*H225,2)</f>
        <v>0</v>
      </c>
      <c r="K225" s="195"/>
      <c r="L225" s="40"/>
      <c r="M225" s="196" t="s">
        <v>1</v>
      </c>
      <c r="N225" s="197" t="s">
        <v>40</v>
      </c>
      <c r="O225" s="72"/>
      <c r="P225" s="198">
        <f t="shared" ref="P225:P235" si="1">O225*H225</f>
        <v>0</v>
      </c>
      <c r="Q225" s="198">
        <v>0.45937</v>
      </c>
      <c r="R225" s="198">
        <f t="shared" ref="R225:R235" si="2">Q225*H225</f>
        <v>1.83748</v>
      </c>
      <c r="S225" s="198">
        <v>0</v>
      </c>
      <c r="T225" s="199">
        <f t="shared" ref="T225:T235" si="3"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140</v>
      </c>
      <c r="AT225" s="200" t="s">
        <v>136</v>
      </c>
      <c r="AU225" s="200" t="s">
        <v>85</v>
      </c>
      <c r="AY225" s="18" t="s">
        <v>134</v>
      </c>
      <c r="BE225" s="201">
        <f t="shared" ref="BE225:BE235" si="4">IF(N225="základní",J225,0)</f>
        <v>0</v>
      </c>
      <c r="BF225" s="201">
        <f t="shared" ref="BF225:BF235" si="5">IF(N225="snížená",J225,0)</f>
        <v>0</v>
      </c>
      <c r="BG225" s="201">
        <f t="shared" ref="BG225:BG235" si="6">IF(N225="zákl. přenesená",J225,0)</f>
        <v>0</v>
      </c>
      <c r="BH225" s="201">
        <f t="shared" ref="BH225:BH235" si="7">IF(N225="sníž. přenesená",J225,0)</f>
        <v>0</v>
      </c>
      <c r="BI225" s="201">
        <f t="shared" ref="BI225:BI235" si="8">IF(N225="nulová",J225,0)</f>
        <v>0</v>
      </c>
      <c r="BJ225" s="18" t="s">
        <v>83</v>
      </c>
      <c r="BK225" s="201">
        <f t="shared" ref="BK225:BK235" si="9">ROUND(I225*H225,2)</f>
        <v>0</v>
      </c>
      <c r="BL225" s="18" t="s">
        <v>140</v>
      </c>
      <c r="BM225" s="200" t="s">
        <v>356</v>
      </c>
    </row>
    <row r="226" spans="1:65" s="2" customFormat="1" ht="21.8" customHeight="1" x14ac:dyDescent="0.2">
      <c r="A226" s="35"/>
      <c r="B226" s="36"/>
      <c r="C226" s="188" t="s">
        <v>357</v>
      </c>
      <c r="D226" s="188" t="s">
        <v>136</v>
      </c>
      <c r="E226" s="189" t="s">
        <v>358</v>
      </c>
      <c r="F226" s="190" t="s">
        <v>359</v>
      </c>
      <c r="G226" s="191" t="s">
        <v>168</v>
      </c>
      <c r="H226" s="192">
        <v>207.5</v>
      </c>
      <c r="I226" s="193"/>
      <c r="J226" s="194">
        <f t="shared" si="0"/>
        <v>0</v>
      </c>
      <c r="K226" s="195"/>
      <c r="L226" s="40"/>
      <c r="M226" s="196" t="s">
        <v>1</v>
      </c>
      <c r="N226" s="197" t="s">
        <v>40</v>
      </c>
      <c r="O226" s="72"/>
      <c r="P226" s="198">
        <f t="shared" si="1"/>
        <v>0</v>
      </c>
      <c r="Q226" s="198">
        <v>0</v>
      </c>
      <c r="R226" s="198">
        <f t="shared" si="2"/>
        <v>0</v>
      </c>
      <c r="S226" s="198">
        <v>0</v>
      </c>
      <c r="T226" s="199">
        <f t="shared" si="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140</v>
      </c>
      <c r="AT226" s="200" t="s">
        <v>136</v>
      </c>
      <c r="AU226" s="200" t="s">
        <v>85</v>
      </c>
      <c r="AY226" s="18" t="s">
        <v>134</v>
      </c>
      <c r="BE226" s="201">
        <f t="shared" si="4"/>
        <v>0</v>
      </c>
      <c r="BF226" s="201">
        <f t="shared" si="5"/>
        <v>0</v>
      </c>
      <c r="BG226" s="201">
        <f t="shared" si="6"/>
        <v>0</v>
      </c>
      <c r="BH226" s="201">
        <f t="shared" si="7"/>
        <v>0</v>
      </c>
      <c r="BI226" s="201">
        <f t="shared" si="8"/>
        <v>0</v>
      </c>
      <c r="BJ226" s="18" t="s">
        <v>83</v>
      </c>
      <c r="BK226" s="201">
        <f t="shared" si="9"/>
        <v>0</v>
      </c>
      <c r="BL226" s="18" t="s">
        <v>140</v>
      </c>
      <c r="BM226" s="200" t="s">
        <v>360</v>
      </c>
    </row>
    <row r="227" spans="1:65" s="2" customFormat="1" ht="33.049999999999997" customHeight="1" x14ac:dyDescent="0.2">
      <c r="A227" s="35"/>
      <c r="B227" s="36"/>
      <c r="C227" s="188" t="s">
        <v>361</v>
      </c>
      <c r="D227" s="188" t="s">
        <v>136</v>
      </c>
      <c r="E227" s="189" t="s">
        <v>362</v>
      </c>
      <c r="F227" s="190" t="s">
        <v>363</v>
      </c>
      <c r="G227" s="191" t="s">
        <v>279</v>
      </c>
      <c r="H227" s="192">
        <v>9</v>
      </c>
      <c r="I227" s="193"/>
      <c r="J227" s="194">
        <f t="shared" si="0"/>
        <v>0</v>
      </c>
      <c r="K227" s="195"/>
      <c r="L227" s="40"/>
      <c r="M227" s="196" t="s">
        <v>1</v>
      </c>
      <c r="N227" s="197" t="s">
        <v>40</v>
      </c>
      <c r="O227" s="72"/>
      <c r="P227" s="198">
        <f t="shared" si="1"/>
        <v>0</v>
      </c>
      <c r="Q227" s="198">
        <v>2.1167600000000002</v>
      </c>
      <c r="R227" s="198">
        <f t="shared" si="2"/>
        <v>19.050840000000001</v>
      </c>
      <c r="S227" s="198">
        <v>0</v>
      </c>
      <c r="T227" s="199">
        <f t="shared" si="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140</v>
      </c>
      <c r="AT227" s="200" t="s">
        <v>136</v>
      </c>
      <c r="AU227" s="200" t="s">
        <v>85</v>
      </c>
      <c r="AY227" s="18" t="s">
        <v>134</v>
      </c>
      <c r="BE227" s="201">
        <f t="shared" si="4"/>
        <v>0</v>
      </c>
      <c r="BF227" s="201">
        <f t="shared" si="5"/>
        <v>0</v>
      </c>
      <c r="BG227" s="201">
        <f t="shared" si="6"/>
        <v>0</v>
      </c>
      <c r="BH227" s="201">
        <f t="shared" si="7"/>
        <v>0</v>
      </c>
      <c r="BI227" s="201">
        <f t="shared" si="8"/>
        <v>0</v>
      </c>
      <c r="BJ227" s="18" t="s">
        <v>83</v>
      </c>
      <c r="BK227" s="201">
        <f t="shared" si="9"/>
        <v>0</v>
      </c>
      <c r="BL227" s="18" t="s">
        <v>140</v>
      </c>
      <c r="BM227" s="200" t="s">
        <v>364</v>
      </c>
    </row>
    <row r="228" spans="1:65" s="2" customFormat="1" ht="21.8" customHeight="1" x14ac:dyDescent="0.2">
      <c r="A228" s="35"/>
      <c r="B228" s="36"/>
      <c r="C228" s="246" t="s">
        <v>365</v>
      </c>
      <c r="D228" s="246" t="s">
        <v>244</v>
      </c>
      <c r="E228" s="247" t="s">
        <v>366</v>
      </c>
      <c r="F228" s="248" t="s">
        <v>367</v>
      </c>
      <c r="G228" s="249" t="s">
        <v>279</v>
      </c>
      <c r="H228" s="250">
        <v>5</v>
      </c>
      <c r="I228" s="251"/>
      <c r="J228" s="252">
        <f t="shared" si="0"/>
        <v>0</v>
      </c>
      <c r="K228" s="253"/>
      <c r="L228" s="254"/>
      <c r="M228" s="255" t="s">
        <v>1</v>
      </c>
      <c r="N228" s="256" t="s">
        <v>40</v>
      </c>
      <c r="O228" s="72"/>
      <c r="P228" s="198">
        <f t="shared" si="1"/>
        <v>0</v>
      </c>
      <c r="Q228" s="198">
        <v>0.56999999999999995</v>
      </c>
      <c r="R228" s="198">
        <f t="shared" si="2"/>
        <v>2.8499999999999996</v>
      </c>
      <c r="S228" s="198">
        <v>0</v>
      </c>
      <c r="T228" s="199">
        <f t="shared" si="3"/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171</v>
      </c>
      <c r="AT228" s="200" t="s">
        <v>244</v>
      </c>
      <c r="AU228" s="200" t="s">
        <v>85</v>
      </c>
      <c r="AY228" s="18" t="s">
        <v>134</v>
      </c>
      <c r="BE228" s="201">
        <f t="shared" si="4"/>
        <v>0</v>
      </c>
      <c r="BF228" s="201">
        <f t="shared" si="5"/>
        <v>0</v>
      </c>
      <c r="BG228" s="201">
        <f t="shared" si="6"/>
        <v>0</v>
      </c>
      <c r="BH228" s="201">
        <f t="shared" si="7"/>
        <v>0</v>
      </c>
      <c r="BI228" s="201">
        <f t="shared" si="8"/>
        <v>0</v>
      </c>
      <c r="BJ228" s="18" t="s">
        <v>83</v>
      </c>
      <c r="BK228" s="201">
        <f t="shared" si="9"/>
        <v>0</v>
      </c>
      <c r="BL228" s="18" t="s">
        <v>140</v>
      </c>
      <c r="BM228" s="200" t="s">
        <v>368</v>
      </c>
    </row>
    <row r="229" spans="1:65" s="2" customFormat="1" ht="21.8" customHeight="1" x14ac:dyDescent="0.2">
      <c r="A229" s="35"/>
      <c r="B229" s="36"/>
      <c r="C229" s="246" t="s">
        <v>369</v>
      </c>
      <c r="D229" s="246" t="s">
        <v>244</v>
      </c>
      <c r="E229" s="247" t="s">
        <v>370</v>
      </c>
      <c r="F229" s="248" t="s">
        <v>371</v>
      </c>
      <c r="G229" s="249" t="s">
        <v>279</v>
      </c>
      <c r="H229" s="250">
        <v>9</v>
      </c>
      <c r="I229" s="251"/>
      <c r="J229" s="252">
        <f t="shared" si="0"/>
        <v>0</v>
      </c>
      <c r="K229" s="253"/>
      <c r="L229" s="254"/>
      <c r="M229" s="255" t="s">
        <v>1</v>
      </c>
      <c r="N229" s="256" t="s">
        <v>40</v>
      </c>
      <c r="O229" s="72"/>
      <c r="P229" s="198">
        <f t="shared" si="1"/>
        <v>0</v>
      </c>
      <c r="Q229" s="198">
        <v>1.6</v>
      </c>
      <c r="R229" s="198">
        <f t="shared" si="2"/>
        <v>14.4</v>
      </c>
      <c r="S229" s="198">
        <v>0</v>
      </c>
      <c r="T229" s="199">
        <f t="shared" si="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171</v>
      </c>
      <c r="AT229" s="200" t="s">
        <v>244</v>
      </c>
      <c r="AU229" s="200" t="s">
        <v>85</v>
      </c>
      <c r="AY229" s="18" t="s">
        <v>134</v>
      </c>
      <c r="BE229" s="201">
        <f t="shared" si="4"/>
        <v>0</v>
      </c>
      <c r="BF229" s="201">
        <f t="shared" si="5"/>
        <v>0</v>
      </c>
      <c r="BG229" s="201">
        <f t="shared" si="6"/>
        <v>0</v>
      </c>
      <c r="BH229" s="201">
        <f t="shared" si="7"/>
        <v>0</v>
      </c>
      <c r="BI229" s="201">
        <f t="shared" si="8"/>
        <v>0</v>
      </c>
      <c r="BJ229" s="18" t="s">
        <v>83</v>
      </c>
      <c r="BK229" s="201">
        <f t="shared" si="9"/>
        <v>0</v>
      </c>
      <c r="BL229" s="18" t="s">
        <v>140</v>
      </c>
      <c r="BM229" s="200" t="s">
        <v>372</v>
      </c>
    </row>
    <row r="230" spans="1:65" s="2" customFormat="1" ht="21.8" customHeight="1" x14ac:dyDescent="0.2">
      <c r="A230" s="35"/>
      <c r="B230" s="36"/>
      <c r="C230" s="246" t="s">
        <v>373</v>
      </c>
      <c r="D230" s="246" t="s">
        <v>244</v>
      </c>
      <c r="E230" s="247" t="s">
        <v>374</v>
      </c>
      <c r="F230" s="248" t="s">
        <v>375</v>
      </c>
      <c r="G230" s="249" t="s">
        <v>279</v>
      </c>
      <c r="H230" s="250">
        <v>4</v>
      </c>
      <c r="I230" s="251"/>
      <c r="J230" s="252">
        <f t="shared" si="0"/>
        <v>0</v>
      </c>
      <c r="K230" s="253"/>
      <c r="L230" s="254"/>
      <c r="M230" s="255" t="s">
        <v>1</v>
      </c>
      <c r="N230" s="256" t="s">
        <v>40</v>
      </c>
      <c r="O230" s="72"/>
      <c r="P230" s="198">
        <f t="shared" si="1"/>
        <v>0</v>
      </c>
      <c r="Q230" s="198">
        <v>0.52100000000000002</v>
      </c>
      <c r="R230" s="198">
        <f t="shared" si="2"/>
        <v>2.0840000000000001</v>
      </c>
      <c r="S230" s="198">
        <v>0</v>
      </c>
      <c r="T230" s="199">
        <f t="shared" si="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171</v>
      </c>
      <c r="AT230" s="200" t="s">
        <v>244</v>
      </c>
      <c r="AU230" s="200" t="s">
        <v>85</v>
      </c>
      <c r="AY230" s="18" t="s">
        <v>134</v>
      </c>
      <c r="BE230" s="201">
        <f t="shared" si="4"/>
        <v>0</v>
      </c>
      <c r="BF230" s="201">
        <f t="shared" si="5"/>
        <v>0</v>
      </c>
      <c r="BG230" s="201">
        <f t="shared" si="6"/>
        <v>0</v>
      </c>
      <c r="BH230" s="201">
        <f t="shared" si="7"/>
        <v>0</v>
      </c>
      <c r="BI230" s="201">
        <f t="shared" si="8"/>
        <v>0</v>
      </c>
      <c r="BJ230" s="18" t="s">
        <v>83</v>
      </c>
      <c r="BK230" s="201">
        <f t="shared" si="9"/>
        <v>0</v>
      </c>
      <c r="BL230" s="18" t="s">
        <v>140</v>
      </c>
      <c r="BM230" s="200" t="s">
        <v>376</v>
      </c>
    </row>
    <row r="231" spans="1:65" s="2" customFormat="1" ht="16.55" customHeight="1" x14ac:dyDescent="0.2">
      <c r="A231" s="35"/>
      <c r="B231" s="36"/>
      <c r="C231" s="246" t="s">
        <v>377</v>
      </c>
      <c r="D231" s="246" t="s">
        <v>244</v>
      </c>
      <c r="E231" s="247" t="s">
        <v>378</v>
      </c>
      <c r="F231" s="248" t="s">
        <v>379</v>
      </c>
      <c r="G231" s="249" t="s">
        <v>279</v>
      </c>
      <c r="H231" s="250">
        <v>7</v>
      </c>
      <c r="I231" s="251"/>
      <c r="J231" s="252">
        <f t="shared" si="0"/>
        <v>0</v>
      </c>
      <c r="K231" s="253"/>
      <c r="L231" s="254"/>
      <c r="M231" s="255" t="s">
        <v>1</v>
      </c>
      <c r="N231" s="256" t="s">
        <v>40</v>
      </c>
      <c r="O231" s="72"/>
      <c r="P231" s="198">
        <f t="shared" si="1"/>
        <v>0</v>
      </c>
      <c r="Q231" s="198">
        <v>0.26200000000000001</v>
      </c>
      <c r="R231" s="198">
        <f t="shared" si="2"/>
        <v>1.8340000000000001</v>
      </c>
      <c r="S231" s="198">
        <v>0</v>
      </c>
      <c r="T231" s="199">
        <f t="shared" si="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171</v>
      </c>
      <c r="AT231" s="200" t="s">
        <v>244</v>
      </c>
      <c r="AU231" s="200" t="s">
        <v>85</v>
      </c>
      <c r="AY231" s="18" t="s">
        <v>134</v>
      </c>
      <c r="BE231" s="201">
        <f t="shared" si="4"/>
        <v>0</v>
      </c>
      <c r="BF231" s="201">
        <f t="shared" si="5"/>
        <v>0</v>
      </c>
      <c r="BG231" s="201">
        <f t="shared" si="6"/>
        <v>0</v>
      </c>
      <c r="BH231" s="201">
        <f t="shared" si="7"/>
        <v>0</v>
      </c>
      <c r="BI231" s="201">
        <f t="shared" si="8"/>
        <v>0</v>
      </c>
      <c r="BJ231" s="18" t="s">
        <v>83</v>
      </c>
      <c r="BK231" s="201">
        <f t="shared" si="9"/>
        <v>0</v>
      </c>
      <c r="BL231" s="18" t="s">
        <v>140</v>
      </c>
      <c r="BM231" s="200" t="s">
        <v>380</v>
      </c>
    </row>
    <row r="232" spans="1:65" s="2" customFormat="1" ht="16.55" customHeight="1" x14ac:dyDescent="0.2">
      <c r="A232" s="35"/>
      <c r="B232" s="36"/>
      <c r="C232" s="246" t="s">
        <v>381</v>
      </c>
      <c r="D232" s="246" t="s">
        <v>244</v>
      </c>
      <c r="E232" s="247" t="s">
        <v>382</v>
      </c>
      <c r="F232" s="248" t="s">
        <v>383</v>
      </c>
      <c r="G232" s="249" t="s">
        <v>279</v>
      </c>
      <c r="H232" s="250">
        <v>3</v>
      </c>
      <c r="I232" s="251"/>
      <c r="J232" s="252">
        <f t="shared" si="0"/>
        <v>0</v>
      </c>
      <c r="K232" s="253"/>
      <c r="L232" s="254"/>
      <c r="M232" s="255" t="s">
        <v>1</v>
      </c>
      <c r="N232" s="256" t="s">
        <v>40</v>
      </c>
      <c r="O232" s="72"/>
      <c r="P232" s="198">
        <f t="shared" si="1"/>
        <v>0</v>
      </c>
      <c r="Q232" s="198">
        <v>0.52600000000000002</v>
      </c>
      <c r="R232" s="198">
        <f t="shared" si="2"/>
        <v>1.5780000000000001</v>
      </c>
      <c r="S232" s="198">
        <v>0</v>
      </c>
      <c r="T232" s="199">
        <f t="shared" si="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171</v>
      </c>
      <c r="AT232" s="200" t="s">
        <v>244</v>
      </c>
      <c r="AU232" s="200" t="s">
        <v>85</v>
      </c>
      <c r="AY232" s="18" t="s">
        <v>134</v>
      </c>
      <c r="BE232" s="201">
        <f t="shared" si="4"/>
        <v>0</v>
      </c>
      <c r="BF232" s="201">
        <f t="shared" si="5"/>
        <v>0</v>
      </c>
      <c r="BG232" s="201">
        <f t="shared" si="6"/>
        <v>0</v>
      </c>
      <c r="BH232" s="201">
        <f t="shared" si="7"/>
        <v>0</v>
      </c>
      <c r="BI232" s="201">
        <f t="shared" si="8"/>
        <v>0</v>
      </c>
      <c r="BJ232" s="18" t="s">
        <v>83</v>
      </c>
      <c r="BK232" s="201">
        <f t="shared" si="9"/>
        <v>0</v>
      </c>
      <c r="BL232" s="18" t="s">
        <v>140</v>
      </c>
      <c r="BM232" s="200" t="s">
        <v>384</v>
      </c>
    </row>
    <row r="233" spans="1:65" s="2" customFormat="1" ht="16.55" customHeight="1" x14ac:dyDescent="0.2">
      <c r="A233" s="35"/>
      <c r="B233" s="36"/>
      <c r="C233" s="246" t="s">
        <v>385</v>
      </c>
      <c r="D233" s="246" t="s">
        <v>244</v>
      </c>
      <c r="E233" s="247" t="s">
        <v>386</v>
      </c>
      <c r="F233" s="248" t="s">
        <v>387</v>
      </c>
      <c r="G233" s="249" t="s">
        <v>279</v>
      </c>
      <c r="H233" s="250">
        <v>1</v>
      </c>
      <c r="I233" s="251"/>
      <c r="J233" s="252">
        <f t="shared" si="0"/>
        <v>0</v>
      </c>
      <c r="K233" s="253"/>
      <c r="L233" s="254"/>
      <c r="M233" s="255" t="s">
        <v>1</v>
      </c>
      <c r="N233" s="256" t="s">
        <v>40</v>
      </c>
      <c r="O233" s="72"/>
      <c r="P233" s="198">
        <f t="shared" si="1"/>
        <v>0</v>
      </c>
      <c r="Q233" s="198">
        <v>1.054</v>
      </c>
      <c r="R233" s="198">
        <f t="shared" si="2"/>
        <v>1.054</v>
      </c>
      <c r="S233" s="198">
        <v>0</v>
      </c>
      <c r="T233" s="199">
        <f t="shared" si="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171</v>
      </c>
      <c r="AT233" s="200" t="s">
        <v>244</v>
      </c>
      <c r="AU233" s="200" t="s">
        <v>85</v>
      </c>
      <c r="AY233" s="18" t="s">
        <v>134</v>
      </c>
      <c r="BE233" s="201">
        <f t="shared" si="4"/>
        <v>0</v>
      </c>
      <c r="BF233" s="201">
        <f t="shared" si="5"/>
        <v>0</v>
      </c>
      <c r="BG233" s="201">
        <f t="shared" si="6"/>
        <v>0</v>
      </c>
      <c r="BH233" s="201">
        <f t="shared" si="7"/>
        <v>0</v>
      </c>
      <c r="BI233" s="201">
        <f t="shared" si="8"/>
        <v>0</v>
      </c>
      <c r="BJ233" s="18" t="s">
        <v>83</v>
      </c>
      <c r="BK233" s="201">
        <f t="shared" si="9"/>
        <v>0</v>
      </c>
      <c r="BL233" s="18" t="s">
        <v>140</v>
      </c>
      <c r="BM233" s="200" t="s">
        <v>388</v>
      </c>
    </row>
    <row r="234" spans="1:65" s="2" customFormat="1" ht="21.8" customHeight="1" x14ac:dyDescent="0.2">
      <c r="A234" s="35"/>
      <c r="B234" s="36"/>
      <c r="C234" s="188" t="s">
        <v>389</v>
      </c>
      <c r="D234" s="188" t="s">
        <v>136</v>
      </c>
      <c r="E234" s="189" t="s">
        <v>390</v>
      </c>
      <c r="F234" s="190" t="s">
        <v>391</v>
      </c>
      <c r="G234" s="191" t="s">
        <v>279</v>
      </c>
      <c r="H234" s="192">
        <v>9</v>
      </c>
      <c r="I234" s="193"/>
      <c r="J234" s="194">
        <f t="shared" si="0"/>
        <v>0</v>
      </c>
      <c r="K234" s="195"/>
      <c r="L234" s="40"/>
      <c r="M234" s="196" t="s">
        <v>1</v>
      </c>
      <c r="N234" s="197" t="s">
        <v>40</v>
      </c>
      <c r="O234" s="72"/>
      <c r="P234" s="198">
        <f t="shared" si="1"/>
        <v>0</v>
      </c>
      <c r="Q234" s="198">
        <v>0.21734000000000001</v>
      </c>
      <c r="R234" s="198">
        <f t="shared" si="2"/>
        <v>1.9560600000000001</v>
      </c>
      <c r="S234" s="198">
        <v>0</v>
      </c>
      <c r="T234" s="199">
        <f t="shared" si="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0" t="s">
        <v>140</v>
      </c>
      <c r="AT234" s="200" t="s">
        <v>136</v>
      </c>
      <c r="AU234" s="200" t="s">
        <v>85</v>
      </c>
      <c r="AY234" s="18" t="s">
        <v>134</v>
      </c>
      <c r="BE234" s="201">
        <f t="shared" si="4"/>
        <v>0</v>
      </c>
      <c r="BF234" s="201">
        <f t="shared" si="5"/>
        <v>0</v>
      </c>
      <c r="BG234" s="201">
        <f t="shared" si="6"/>
        <v>0</v>
      </c>
      <c r="BH234" s="201">
        <f t="shared" si="7"/>
        <v>0</v>
      </c>
      <c r="BI234" s="201">
        <f t="shared" si="8"/>
        <v>0</v>
      </c>
      <c r="BJ234" s="18" t="s">
        <v>83</v>
      </c>
      <c r="BK234" s="201">
        <f t="shared" si="9"/>
        <v>0</v>
      </c>
      <c r="BL234" s="18" t="s">
        <v>140</v>
      </c>
      <c r="BM234" s="200" t="s">
        <v>392</v>
      </c>
    </row>
    <row r="235" spans="1:65" s="2" customFormat="1" ht="21.8" customHeight="1" x14ac:dyDescent="0.2">
      <c r="A235" s="35"/>
      <c r="B235" s="36"/>
      <c r="C235" s="246" t="s">
        <v>393</v>
      </c>
      <c r="D235" s="246" t="s">
        <v>244</v>
      </c>
      <c r="E235" s="247" t="s">
        <v>394</v>
      </c>
      <c r="F235" s="248" t="s">
        <v>395</v>
      </c>
      <c r="G235" s="249" t="s">
        <v>279</v>
      </c>
      <c r="H235" s="250">
        <v>9</v>
      </c>
      <c r="I235" s="251"/>
      <c r="J235" s="252">
        <f t="shared" si="0"/>
        <v>0</v>
      </c>
      <c r="K235" s="253"/>
      <c r="L235" s="254"/>
      <c r="M235" s="255" t="s">
        <v>1</v>
      </c>
      <c r="N235" s="256" t="s">
        <v>40</v>
      </c>
      <c r="O235" s="72"/>
      <c r="P235" s="198">
        <f t="shared" si="1"/>
        <v>0</v>
      </c>
      <c r="Q235" s="198">
        <v>4.5999999999999999E-2</v>
      </c>
      <c r="R235" s="198">
        <f t="shared" si="2"/>
        <v>0.41399999999999998</v>
      </c>
      <c r="S235" s="198">
        <v>0</v>
      </c>
      <c r="T235" s="199">
        <f t="shared" si="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171</v>
      </c>
      <c r="AT235" s="200" t="s">
        <v>244</v>
      </c>
      <c r="AU235" s="200" t="s">
        <v>85</v>
      </c>
      <c r="AY235" s="18" t="s">
        <v>134</v>
      </c>
      <c r="BE235" s="201">
        <f t="shared" si="4"/>
        <v>0</v>
      </c>
      <c r="BF235" s="201">
        <f t="shared" si="5"/>
        <v>0</v>
      </c>
      <c r="BG235" s="201">
        <f t="shared" si="6"/>
        <v>0</v>
      </c>
      <c r="BH235" s="201">
        <f t="shared" si="7"/>
        <v>0</v>
      </c>
      <c r="BI235" s="201">
        <f t="shared" si="8"/>
        <v>0</v>
      </c>
      <c r="BJ235" s="18" t="s">
        <v>83</v>
      </c>
      <c r="BK235" s="201">
        <f t="shared" si="9"/>
        <v>0</v>
      </c>
      <c r="BL235" s="18" t="s">
        <v>140</v>
      </c>
      <c r="BM235" s="200" t="s">
        <v>396</v>
      </c>
    </row>
    <row r="236" spans="1:65" s="12" customFormat="1" ht="22.75" customHeight="1" x14ac:dyDescent="0.2">
      <c r="B236" s="172"/>
      <c r="C236" s="173"/>
      <c r="D236" s="174" t="s">
        <v>74</v>
      </c>
      <c r="E236" s="186" t="s">
        <v>176</v>
      </c>
      <c r="F236" s="186" t="s">
        <v>397</v>
      </c>
      <c r="G236" s="173"/>
      <c r="H236" s="173"/>
      <c r="I236" s="176"/>
      <c r="J236" s="187">
        <f>BK236</f>
        <v>0</v>
      </c>
      <c r="K236" s="173"/>
      <c r="L236" s="178"/>
      <c r="M236" s="179"/>
      <c r="N236" s="180"/>
      <c r="O236" s="180"/>
      <c r="P236" s="181">
        <f>P237+SUM(P238:P241)</f>
        <v>0</v>
      </c>
      <c r="Q236" s="180"/>
      <c r="R236" s="181">
        <f>R237+SUM(R238:R241)</f>
        <v>6.0000000000000006E-4</v>
      </c>
      <c r="S236" s="180"/>
      <c r="T236" s="182">
        <f>T237+SUM(T238:T241)</f>
        <v>0</v>
      </c>
      <c r="AR236" s="183" t="s">
        <v>83</v>
      </c>
      <c r="AT236" s="184" t="s">
        <v>74</v>
      </c>
      <c r="AU236" s="184" t="s">
        <v>83</v>
      </c>
      <c r="AY236" s="183" t="s">
        <v>134</v>
      </c>
      <c r="BK236" s="185">
        <f>BK237+SUM(BK238:BK241)</f>
        <v>0</v>
      </c>
    </row>
    <row r="237" spans="1:65" s="2" customFormat="1" ht="21.8" customHeight="1" x14ac:dyDescent="0.2">
      <c r="A237" s="35"/>
      <c r="B237" s="36"/>
      <c r="C237" s="188" t="s">
        <v>398</v>
      </c>
      <c r="D237" s="188" t="s">
        <v>136</v>
      </c>
      <c r="E237" s="189" t="s">
        <v>399</v>
      </c>
      <c r="F237" s="190" t="s">
        <v>400</v>
      </c>
      <c r="G237" s="191" t="s">
        <v>168</v>
      </c>
      <c r="H237" s="192">
        <v>12</v>
      </c>
      <c r="I237" s="193"/>
      <c r="J237" s="194">
        <f>ROUND(I237*H237,2)</f>
        <v>0</v>
      </c>
      <c r="K237" s="195"/>
      <c r="L237" s="40"/>
      <c r="M237" s="196" t="s">
        <v>1</v>
      </c>
      <c r="N237" s="197" t="s">
        <v>40</v>
      </c>
      <c r="O237" s="72"/>
      <c r="P237" s="198">
        <f>O237*H237</f>
        <v>0</v>
      </c>
      <c r="Q237" s="198">
        <v>5.0000000000000002E-5</v>
      </c>
      <c r="R237" s="198">
        <f>Q237*H237</f>
        <v>6.0000000000000006E-4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140</v>
      </c>
      <c r="AT237" s="200" t="s">
        <v>136</v>
      </c>
      <c r="AU237" s="200" t="s">
        <v>85</v>
      </c>
      <c r="AY237" s="18" t="s">
        <v>134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83</v>
      </c>
      <c r="BK237" s="201">
        <f>ROUND(I237*H237,2)</f>
        <v>0</v>
      </c>
      <c r="BL237" s="18" t="s">
        <v>140</v>
      </c>
      <c r="BM237" s="200" t="s">
        <v>401</v>
      </c>
    </row>
    <row r="238" spans="1:65" s="14" customFormat="1" x14ac:dyDescent="0.2">
      <c r="B238" s="213"/>
      <c r="C238" s="214"/>
      <c r="D238" s="204" t="s">
        <v>145</v>
      </c>
      <c r="E238" s="215" t="s">
        <v>1</v>
      </c>
      <c r="F238" s="216" t="s">
        <v>402</v>
      </c>
      <c r="G238" s="214"/>
      <c r="H238" s="217">
        <v>12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145</v>
      </c>
      <c r="AU238" s="223" t="s">
        <v>85</v>
      </c>
      <c r="AV238" s="14" t="s">
        <v>85</v>
      </c>
      <c r="AW238" s="14" t="s">
        <v>31</v>
      </c>
      <c r="AX238" s="14" t="s">
        <v>83</v>
      </c>
      <c r="AY238" s="223" t="s">
        <v>134</v>
      </c>
    </row>
    <row r="239" spans="1:65" s="2" customFormat="1" ht="21.8" customHeight="1" x14ac:dyDescent="0.2">
      <c r="A239" s="35"/>
      <c r="B239" s="36"/>
      <c r="C239" s="188" t="s">
        <v>403</v>
      </c>
      <c r="D239" s="188" t="s">
        <v>136</v>
      </c>
      <c r="E239" s="189" t="s">
        <v>404</v>
      </c>
      <c r="F239" s="190" t="s">
        <v>405</v>
      </c>
      <c r="G239" s="191" t="s">
        <v>168</v>
      </c>
      <c r="H239" s="192">
        <v>12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40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140</v>
      </c>
      <c r="AT239" s="200" t="s">
        <v>136</v>
      </c>
      <c r="AU239" s="200" t="s">
        <v>85</v>
      </c>
      <c r="AY239" s="18" t="s">
        <v>134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83</v>
      </c>
      <c r="BK239" s="201">
        <f>ROUND(I239*H239,2)</f>
        <v>0</v>
      </c>
      <c r="BL239" s="18" t="s">
        <v>140</v>
      </c>
      <c r="BM239" s="200" t="s">
        <v>406</v>
      </c>
    </row>
    <row r="240" spans="1:65" s="14" customFormat="1" x14ac:dyDescent="0.2">
      <c r="B240" s="213"/>
      <c r="C240" s="214"/>
      <c r="D240" s="204" t="s">
        <v>145</v>
      </c>
      <c r="E240" s="215" t="s">
        <v>1</v>
      </c>
      <c r="F240" s="216" t="s">
        <v>402</v>
      </c>
      <c r="G240" s="214"/>
      <c r="H240" s="217">
        <v>12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145</v>
      </c>
      <c r="AU240" s="223" t="s">
        <v>85</v>
      </c>
      <c r="AV240" s="14" t="s">
        <v>85</v>
      </c>
      <c r="AW240" s="14" t="s">
        <v>31</v>
      </c>
      <c r="AX240" s="14" t="s">
        <v>83</v>
      </c>
      <c r="AY240" s="223" t="s">
        <v>134</v>
      </c>
    </row>
    <row r="241" spans="1:65" s="12" customFormat="1" ht="20.8" customHeight="1" x14ac:dyDescent="0.2">
      <c r="B241" s="172"/>
      <c r="C241" s="173"/>
      <c r="D241" s="174" t="s">
        <v>74</v>
      </c>
      <c r="E241" s="186" t="s">
        <v>407</v>
      </c>
      <c r="F241" s="186" t="s">
        <v>408</v>
      </c>
      <c r="G241" s="173"/>
      <c r="H241" s="173"/>
      <c r="I241" s="176"/>
      <c r="J241" s="187">
        <f>BK241</f>
        <v>0</v>
      </c>
      <c r="K241" s="173"/>
      <c r="L241" s="178"/>
      <c r="M241" s="179"/>
      <c r="N241" s="180"/>
      <c r="O241" s="180"/>
      <c r="P241" s="181">
        <f>SUM(P242:P243)</f>
        <v>0</v>
      </c>
      <c r="Q241" s="180"/>
      <c r="R241" s="181">
        <f>SUM(R242:R243)</f>
        <v>0</v>
      </c>
      <c r="S241" s="180"/>
      <c r="T241" s="182">
        <f>SUM(T242:T243)</f>
        <v>0</v>
      </c>
      <c r="AR241" s="183" t="s">
        <v>83</v>
      </c>
      <c r="AT241" s="184" t="s">
        <v>74</v>
      </c>
      <c r="AU241" s="184" t="s">
        <v>85</v>
      </c>
      <c r="AY241" s="183" t="s">
        <v>134</v>
      </c>
      <c r="BK241" s="185">
        <f>SUM(BK242:BK243)</f>
        <v>0</v>
      </c>
    </row>
    <row r="242" spans="1:65" s="2" customFormat="1" ht="33.049999999999997" customHeight="1" x14ac:dyDescent="0.2">
      <c r="A242" s="35"/>
      <c r="B242" s="36"/>
      <c r="C242" s="188" t="s">
        <v>409</v>
      </c>
      <c r="D242" s="188" t="s">
        <v>136</v>
      </c>
      <c r="E242" s="189" t="s">
        <v>410</v>
      </c>
      <c r="F242" s="190" t="s">
        <v>411</v>
      </c>
      <c r="G242" s="191" t="s">
        <v>230</v>
      </c>
      <c r="H242" s="192">
        <v>381.09100000000001</v>
      </c>
      <c r="I242" s="193"/>
      <c r="J242" s="194">
        <f>ROUND(I242*H242,2)</f>
        <v>0</v>
      </c>
      <c r="K242" s="195"/>
      <c r="L242" s="40"/>
      <c r="M242" s="196" t="s">
        <v>1</v>
      </c>
      <c r="N242" s="197" t="s">
        <v>40</v>
      </c>
      <c r="O242" s="72"/>
      <c r="P242" s="198">
        <f>O242*H242</f>
        <v>0</v>
      </c>
      <c r="Q242" s="198">
        <v>0</v>
      </c>
      <c r="R242" s="198">
        <f>Q242*H242</f>
        <v>0</v>
      </c>
      <c r="S242" s="198">
        <v>0</v>
      </c>
      <c r="T242" s="19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0" t="s">
        <v>140</v>
      </c>
      <c r="AT242" s="200" t="s">
        <v>136</v>
      </c>
      <c r="AU242" s="200" t="s">
        <v>148</v>
      </c>
      <c r="AY242" s="18" t="s">
        <v>134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8" t="s">
        <v>83</v>
      </c>
      <c r="BK242" s="201">
        <f>ROUND(I242*H242,2)</f>
        <v>0</v>
      </c>
      <c r="BL242" s="18" t="s">
        <v>140</v>
      </c>
      <c r="BM242" s="200" t="s">
        <v>412</v>
      </c>
    </row>
    <row r="243" spans="1:65" s="2" customFormat="1" ht="21.8" customHeight="1" x14ac:dyDescent="0.2">
      <c r="A243" s="35"/>
      <c r="B243" s="36"/>
      <c r="C243" s="188" t="s">
        <v>413</v>
      </c>
      <c r="D243" s="188" t="s">
        <v>136</v>
      </c>
      <c r="E243" s="189" t="s">
        <v>414</v>
      </c>
      <c r="F243" s="190" t="s">
        <v>415</v>
      </c>
      <c r="G243" s="191" t="s">
        <v>230</v>
      </c>
      <c r="H243" s="192">
        <v>47.719000000000001</v>
      </c>
      <c r="I243" s="193"/>
      <c r="J243" s="194">
        <f>ROUND(I243*H243,2)</f>
        <v>0</v>
      </c>
      <c r="K243" s="195"/>
      <c r="L243" s="40"/>
      <c r="M243" s="196" t="s">
        <v>1</v>
      </c>
      <c r="N243" s="197" t="s">
        <v>40</v>
      </c>
      <c r="O243" s="72"/>
      <c r="P243" s="198">
        <f>O243*H243</f>
        <v>0</v>
      </c>
      <c r="Q243" s="198">
        <v>0</v>
      </c>
      <c r="R243" s="198">
        <f>Q243*H243</f>
        <v>0</v>
      </c>
      <c r="S243" s="198">
        <v>0</v>
      </c>
      <c r="T243" s="19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140</v>
      </c>
      <c r="AT243" s="200" t="s">
        <v>136</v>
      </c>
      <c r="AU243" s="200" t="s">
        <v>148</v>
      </c>
      <c r="AY243" s="18" t="s">
        <v>134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8" t="s">
        <v>83</v>
      </c>
      <c r="BK243" s="201">
        <f>ROUND(I243*H243,2)</f>
        <v>0</v>
      </c>
      <c r="BL243" s="18" t="s">
        <v>140</v>
      </c>
      <c r="BM243" s="200" t="s">
        <v>416</v>
      </c>
    </row>
    <row r="244" spans="1:65" s="12" customFormat="1" ht="22.75" customHeight="1" x14ac:dyDescent="0.2">
      <c r="B244" s="172"/>
      <c r="C244" s="173"/>
      <c r="D244" s="174" t="s">
        <v>74</v>
      </c>
      <c r="E244" s="186" t="s">
        <v>417</v>
      </c>
      <c r="F244" s="186" t="s">
        <v>418</v>
      </c>
      <c r="G244" s="173"/>
      <c r="H244" s="173"/>
      <c r="I244" s="176"/>
      <c r="J244" s="187">
        <f>BK244</f>
        <v>0</v>
      </c>
      <c r="K244" s="173"/>
      <c r="L244" s="178"/>
      <c r="M244" s="179"/>
      <c r="N244" s="180"/>
      <c r="O244" s="180"/>
      <c r="P244" s="181">
        <f>SUM(P245:P249)</f>
        <v>0</v>
      </c>
      <c r="Q244" s="180"/>
      <c r="R244" s="181">
        <f>SUM(R245:R249)</f>
        <v>0</v>
      </c>
      <c r="S244" s="180"/>
      <c r="T244" s="182">
        <f>SUM(T245:T249)</f>
        <v>0</v>
      </c>
      <c r="AR244" s="183" t="s">
        <v>83</v>
      </c>
      <c r="AT244" s="184" t="s">
        <v>74</v>
      </c>
      <c r="AU244" s="184" t="s">
        <v>83</v>
      </c>
      <c r="AY244" s="183" t="s">
        <v>134</v>
      </c>
      <c r="BK244" s="185">
        <f>SUM(BK245:BK249)</f>
        <v>0</v>
      </c>
    </row>
    <row r="245" spans="1:65" s="2" customFormat="1" ht="21.8" customHeight="1" x14ac:dyDescent="0.2">
      <c r="A245" s="35"/>
      <c r="B245" s="36"/>
      <c r="C245" s="188" t="s">
        <v>419</v>
      </c>
      <c r="D245" s="188" t="s">
        <v>136</v>
      </c>
      <c r="E245" s="189" t="s">
        <v>420</v>
      </c>
      <c r="F245" s="190" t="s">
        <v>421</v>
      </c>
      <c r="G245" s="191" t="s">
        <v>230</v>
      </c>
      <c r="H245" s="192">
        <v>187.375</v>
      </c>
      <c r="I245" s="193"/>
      <c r="J245" s="194">
        <f>ROUND(I245*H245,2)</f>
        <v>0</v>
      </c>
      <c r="K245" s="195"/>
      <c r="L245" s="40"/>
      <c r="M245" s="196" t="s">
        <v>1</v>
      </c>
      <c r="N245" s="197" t="s">
        <v>40</v>
      </c>
      <c r="O245" s="72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0" t="s">
        <v>140</v>
      </c>
      <c r="AT245" s="200" t="s">
        <v>136</v>
      </c>
      <c r="AU245" s="200" t="s">
        <v>85</v>
      </c>
      <c r="AY245" s="18" t="s">
        <v>134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8" t="s">
        <v>83</v>
      </c>
      <c r="BK245" s="201">
        <f>ROUND(I245*H245,2)</f>
        <v>0</v>
      </c>
      <c r="BL245" s="18" t="s">
        <v>140</v>
      </c>
      <c r="BM245" s="200" t="s">
        <v>422</v>
      </c>
    </row>
    <row r="246" spans="1:65" s="2" customFormat="1" ht="21.8" customHeight="1" x14ac:dyDescent="0.2">
      <c r="A246" s="35"/>
      <c r="B246" s="36"/>
      <c r="C246" s="188" t="s">
        <v>423</v>
      </c>
      <c r="D246" s="188" t="s">
        <v>136</v>
      </c>
      <c r="E246" s="189" t="s">
        <v>424</v>
      </c>
      <c r="F246" s="190" t="s">
        <v>425</v>
      </c>
      <c r="G246" s="191" t="s">
        <v>230</v>
      </c>
      <c r="H246" s="192">
        <v>1686.375</v>
      </c>
      <c r="I246" s="193"/>
      <c r="J246" s="194">
        <f>ROUND(I246*H246,2)</f>
        <v>0</v>
      </c>
      <c r="K246" s="195"/>
      <c r="L246" s="40"/>
      <c r="M246" s="196" t="s">
        <v>1</v>
      </c>
      <c r="N246" s="197" t="s">
        <v>40</v>
      </c>
      <c r="O246" s="72"/>
      <c r="P246" s="198">
        <f>O246*H246</f>
        <v>0</v>
      </c>
      <c r="Q246" s="198">
        <v>0</v>
      </c>
      <c r="R246" s="198">
        <f>Q246*H246</f>
        <v>0</v>
      </c>
      <c r="S246" s="198">
        <v>0</v>
      </c>
      <c r="T246" s="19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0" t="s">
        <v>140</v>
      </c>
      <c r="AT246" s="200" t="s">
        <v>136</v>
      </c>
      <c r="AU246" s="200" t="s">
        <v>85</v>
      </c>
      <c r="AY246" s="18" t="s">
        <v>134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8" t="s">
        <v>83</v>
      </c>
      <c r="BK246" s="201">
        <f>ROUND(I246*H246,2)</f>
        <v>0</v>
      </c>
      <c r="BL246" s="18" t="s">
        <v>140</v>
      </c>
      <c r="BM246" s="200" t="s">
        <v>426</v>
      </c>
    </row>
    <row r="247" spans="1:65" s="14" customFormat="1" x14ac:dyDescent="0.2">
      <c r="B247" s="213"/>
      <c r="C247" s="214"/>
      <c r="D247" s="204" t="s">
        <v>145</v>
      </c>
      <c r="E247" s="214"/>
      <c r="F247" s="216" t="s">
        <v>427</v>
      </c>
      <c r="G247" s="214"/>
      <c r="H247" s="217">
        <v>1686.375</v>
      </c>
      <c r="I247" s="218"/>
      <c r="J247" s="214"/>
      <c r="K247" s="214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145</v>
      </c>
      <c r="AU247" s="223" t="s">
        <v>85</v>
      </c>
      <c r="AV247" s="14" t="s">
        <v>85</v>
      </c>
      <c r="AW247" s="14" t="s">
        <v>4</v>
      </c>
      <c r="AX247" s="14" t="s">
        <v>83</v>
      </c>
      <c r="AY247" s="223" t="s">
        <v>134</v>
      </c>
    </row>
    <row r="248" spans="1:65" s="2" customFormat="1" ht="16.55" customHeight="1" x14ac:dyDescent="0.2">
      <c r="A248" s="35"/>
      <c r="B248" s="36"/>
      <c r="C248" s="188" t="s">
        <v>428</v>
      </c>
      <c r="D248" s="188" t="s">
        <v>136</v>
      </c>
      <c r="E248" s="189" t="s">
        <v>429</v>
      </c>
      <c r="F248" s="190" t="s">
        <v>430</v>
      </c>
      <c r="G248" s="191" t="s">
        <v>230</v>
      </c>
      <c r="H248" s="192">
        <v>187.375</v>
      </c>
      <c r="I248" s="193"/>
      <c r="J248" s="194">
        <f>ROUND(I248*H248,2)</f>
        <v>0</v>
      </c>
      <c r="K248" s="195"/>
      <c r="L248" s="40"/>
      <c r="M248" s="196" t="s">
        <v>1</v>
      </c>
      <c r="N248" s="197" t="s">
        <v>40</v>
      </c>
      <c r="O248" s="72"/>
      <c r="P248" s="198">
        <f>O248*H248</f>
        <v>0</v>
      </c>
      <c r="Q248" s="198">
        <v>0</v>
      </c>
      <c r="R248" s="198">
        <f>Q248*H248</f>
        <v>0</v>
      </c>
      <c r="S248" s="198">
        <v>0</v>
      </c>
      <c r="T248" s="19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0" t="s">
        <v>140</v>
      </c>
      <c r="AT248" s="200" t="s">
        <v>136</v>
      </c>
      <c r="AU248" s="200" t="s">
        <v>85</v>
      </c>
      <c r="AY248" s="18" t="s">
        <v>134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8" t="s">
        <v>83</v>
      </c>
      <c r="BK248" s="201">
        <f>ROUND(I248*H248,2)</f>
        <v>0</v>
      </c>
      <c r="BL248" s="18" t="s">
        <v>140</v>
      </c>
      <c r="BM248" s="200" t="s">
        <v>431</v>
      </c>
    </row>
    <row r="249" spans="1:65" s="2" customFormat="1" ht="33.049999999999997" customHeight="1" x14ac:dyDescent="0.2">
      <c r="A249" s="35"/>
      <c r="B249" s="36"/>
      <c r="C249" s="188" t="s">
        <v>432</v>
      </c>
      <c r="D249" s="188" t="s">
        <v>136</v>
      </c>
      <c r="E249" s="189" t="s">
        <v>433</v>
      </c>
      <c r="F249" s="190" t="s">
        <v>434</v>
      </c>
      <c r="G249" s="191" t="s">
        <v>230</v>
      </c>
      <c r="H249" s="192">
        <v>187.375</v>
      </c>
      <c r="I249" s="193"/>
      <c r="J249" s="194">
        <f>ROUND(I249*H249,2)</f>
        <v>0</v>
      </c>
      <c r="K249" s="195"/>
      <c r="L249" s="40"/>
      <c r="M249" s="196" t="s">
        <v>1</v>
      </c>
      <c r="N249" s="197" t="s">
        <v>40</v>
      </c>
      <c r="O249" s="72"/>
      <c r="P249" s="198">
        <f>O249*H249</f>
        <v>0</v>
      </c>
      <c r="Q249" s="198">
        <v>0</v>
      </c>
      <c r="R249" s="198">
        <f>Q249*H249</f>
        <v>0</v>
      </c>
      <c r="S249" s="198">
        <v>0</v>
      </c>
      <c r="T249" s="19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140</v>
      </c>
      <c r="AT249" s="200" t="s">
        <v>136</v>
      </c>
      <c r="AU249" s="200" t="s">
        <v>85</v>
      </c>
      <c r="AY249" s="18" t="s">
        <v>134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8" t="s">
        <v>83</v>
      </c>
      <c r="BK249" s="201">
        <f>ROUND(I249*H249,2)</f>
        <v>0</v>
      </c>
      <c r="BL249" s="18" t="s">
        <v>140</v>
      </c>
      <c r="BM249" s="200" t="s">
        <v>435</v>
      </c>
    </row>
    <row r="250" spans="1:65" s="12" customFormat="1" ht="26.05" customHeight="1" x14ac:dyDescent="0.25">
      <c r="B250" s="172"/>
      <c r="C250" s="173"/>
      <c r="D250" s="174" t="s">
        <v>74</v>
      </c>
      <c r="E250" s="175" t="s">
        <v>244</v>
      </c>
      <c r="F250" s="175" t="s">
        <v>436</v>
      </c>
      <c r="G250" s="173"/>
      <c r="H250" s="173"/>
      <c r="I250" s="176"/>
      <c r="J250" s="177">
        <f>BK250</f>
        <v>0</v>
      </c>
      <c r="K250" s="173"/>
      <c r="L250" s="178"/>
      <c r="M250" s="179"/>
      <c r="N250" s="180"/>
      <c r="O250" s="180"/>
      <c r="P250" s="181">
        <f>P251</f>
        <v>0</v>
      </c>
      <c r="Q250" s="180"/>
      <c r="R250" s="181">
        <f>R251</f>
        <v>2.97E-3</v>
      </c>
      <c r="S250" s="180"/>
      <c r="T250" s="182">
        <f>T251</f>
        <v>0</v>
      </c>
      <c r="AR250" s="183" t="s">
        <v>148</v>
      </c>
      <c r="AT250" s="184" t="s">
        <v>74</v>
      </c>
      <c r="AU250" s="184" t="s">
        <v>75</v>
      </c>
      <c r="AY250" s="183" t="s">
        <v>134</v>
      </c>
      <c r="BK250" s="185">
        <f>BK251</f>
        <v>0</v>
      </c>
    </row>
    <row r="251" spans="1:65" s="12" customFormat="1" ht="22.75" customHeight="1" x14ac:dyDescent="0.2">
      <c r="B251" s="172"/>
      <c r="C251" s="173"/>
      <c r="D251" s="174" t="s">
        <v>74</v>
      </c>
      <c r="E251" s="186" t="s">
        <v>437</v>
      </c>
      <c r="F251" s="186" t="s">
        <v>438</v>
      </c>
      <c r="G251" s="173"/>
      <c r="H251" s="173"/>
      <c r="I251" s="176"/>
      <c r="J251" s="187">
        <f>BK251</f>
        <v>0</v>
      </c>
      <c r="K251" s="173"/>
      <c r="L251" s="178"/>
      <c r="M251" s="179"/>
      <c r="N251" s="180"/>
      <c r="O251" s="180"/>
      <c r="P251" s="181">
        <f>P252</f>
        <v>0</v>
      </c>
      <c r="Q251" s="180"/>
      <c r="R251" s="181">
        <f>R252</f>
        <v>2.97E-3</v>
      </c>
      <c r="S251" s="180"/>
      <c r="T251" s="182">
        <f>T252</f>
        <v>0</v>
      </c>
      <c r="AR251" s="183" t="s">
        <v>148</v>
      </c>
      <c r="AT251" s="184" t="s">
        <v>74</v>
      </c>
      <c r="AU251" s="184" t="s">
        <v>83</v>
      </c>
      <c r="AY251" s="183" t="s">
        <v>134</v>
      </c>
      <c r="BK251" s="185">
        <f>BK252</f>
        <v>0</v>
      </c>
    </row>
    <row r="252" spans="1:65" s="2" customFormat="1" ht="21.8" customHeight="1" x14ac:dyDescent="0.2">
      <c r="A252" s="35"/>
      <c r="B252" s="36"/>
      <c r="C252" s="188" t="s">
        <v>439</v>
      </c>
      <c r="D252" s="188" t="s">
        <v>136</v>
      </c>
      <c r="E252" s="189" t="s">
        <v>440</v>
      </c>
      <c r="F252" s="190" t="s">
        <v>441</v>
      </c>
      <c r="G252" s="191" t="s">
        <v>442</v>
      </c>
      <c r="H252" s="192">
        <v>0.3</v>
      </c>
      <c r="I252" s="193"/>
      <c r="J252" s="194">
        <f>ROUND(I252*H252,2)</f>
        <v>0</v>
      </c>
      <c r="K252" s="195"/>
      <c r="L252" s="40"/>
      <c r="M252" s="196" t="s">
        <v>1</v>
      </c>
      <c r="N252" s="197" t="s">
        <v>40</v>
      </c>
      <c r="O252" s="72"/>
      <c r="P252" s="198">
        <f>O252*H252</f>
        <v>0</v>
      </c>
      <c r="Q252" s="198">
        <v>9.9000000000000008E-3</v>
      </c>
      <c r="R252" s="198">
        <f>Q252*H252</f>
        <v>2.97E-3</v>
      </c>
      <c r="S252" s="198">
        <v>0</v>
      </c>
      <c r="T252" s="19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0" t="s">
        <v>443</v>
      </c>
      <c r="AT252" s="200" t="s">
        <v>136</v>
      </c>
      <c r="AU252" s="200" t="s">
        <v>85</v>
      </c>
      <c r="AY252" s="18" t="s">
        <v>134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8" t="s">
        <v>83</v>
      </c>
      <c r="BK252" s="201">
        <f>ROUND(I252*H252,2)</f>
        <v>0</v>
      </c>
      <c r="BL252" s="18" t="s">
        <v>443</v>
      </c>
      <c r="BM252" s="200" t="s">
        <v>444</v>
      </c>
    </row>
    <row r="253" spans="1:65" s="12" customFormat="1" ht="26.05" customHeight="1" x14ac:dyDescent="0.25">
      <c r="B253" s="172"/>
      <c r="C253" s="173"/>
      <c r="D253" s="174" t="s">
        <v>74</v>
      </c>
      <c r="E253" s="175" t="s">
        <v>445</v>
      </c>
      <c r="F253" s="175" t="s">
        <v>446</v>
      </c>
      <c r="G253" s="173"/>
      <c r="H253" s="173"/>
      <c r="I253" s="176"/>
      <c r="J253" s="177">
        <f>BK253</f>
        <v>0</v>
      </c>
      <c r="K253" s="173"/>
      <c r="L253" s="178"/>
      <c r="M253" s="179"/>
      <c r="N253" s="180"/>
      <c r="O253" s="180"/>
      <c r="P253" s="181">
        <f>SUM(P254:P255)</f>
        <v>0</v>
      </c>
      <c r="Q253" s="180"/>
      <c r="R253" s="181">
        <f>SUM(R254:R255)</f>
        <v>0</v>
      </c>
      <c r="S253" s="180"/>
      <c r="T253" s="182">
        <f>SUM(T254:T255)</f>
        <v>0</v>
      </c>
      <c r="AR253" s="183" t="s">
        <v>140</v>
      </c>
      <c r="AT253" s="184" t="s">
        <v>74</v>
      </c>
      <c r="AU253" s="184" t="s">
        <v>75</v>
      </c>
      <c r="AY253" s="183" t="s">
        <v>134</v>
      </c>
      <c r="BK253" s="185">
        <f>SUM(BK254:BK255)</f>
        <v>0</v>
      </c>
    </row>
    <row r="254" spans="1:65" s="2" customFormat="1" ht="16.55" customHeight="1" x14ac:dyDescent="0.2">
      <c r="A254" s="35"/>
      <c r="B254" s="36"/>
      <c r="C254" s="188" t="s">
        <v>447</v>
      </c>
      <c r="D254" s="188" t="s">
        <v>136</v>
      </c>
      <c r="E254" s="189" t="s">
        <v>448</v>
      </c>
      <c r="F254" s="190" t="s">
        <v>449</v>
      </c>
      <c r="G254" s="191" t="s">
        <v>279</v>
      </c>
      <c r="H254" s="192">
        <v>1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40</v>
      </c>
      <c r="O254" s="72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450</v>
      </c>
      <c r="AT254" s="200" t="s">
        <v>136</v>
      </c>
      <c r="AU254" s="200" t="s">
        <v>83</v>
      </c>
      <c r="AY254" s="18" t="s">
        <v>134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83</v>
      </c>
      <c r="BK254" s="201">
        <f>ROUND(I254*H254,2)</f>
        <v>0</v>
      </c>
      <c r="BL254" s="18" t="s">
        <v>450</v>
      </c>
      <c r="BM254" s="200" t="s">
        <v>451</v>
      </c>
    </row>
    <row r="255" spans="1:65" s="2" customFormat="1" ht="21.8" customHeight="1" x14ac:dyDescent="0.2">
      <c r="A255" s="35"/>
      <c r="B255" s="36"/>
      <c r="C255" s="188" t="s">
        <v>443</v>
      </c>
      <c r="D255" s="188" t="s">
        <v>136</v>
      </c>
      <c r="E255" s="189" t="s">
        <v>452</v>
      </c>
      <c r="F255" s="190" t="s">
        <v>453</v>
      </c>
      <c r="G255" s="191" t="s">
        <v>168</v>
      </c>
      <c r="H255" s="192">
        <v>207.5</v>
      </c>
      <c r="I255" s="193"/>
      <c r="J255" s="194">
        <f>ROUND(I255*H255,2)</f>
        <v>0</v>
      </c>
      <c r="K255" s="195"/>
      <c r="L255" s="40"/>
      <c r="M255" s="257" t="s">
        <v>1</v>
      </c>
      <c r="N255" s="258" t="s">
        <v>40</v>
      </c>
      <c r="O255" s="259"/>
      <c r="P255" s="260">
        <f>O255*H255</f>
        <v>0</v>
      </c>
      <c r="Q255" s="260">
        <v>0</v>
      </c>
      <c r="R255" s="260">
        <f>Q255*H255</f>
        <v>0</v>
      </c>
      <c r="S255" s="260">
        <v>0</v>
      </c>
      <c r="T255" s="261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450</v>
      </c>
      <c r="AT255" s="200" t="s">
        <v>136</v>
      </c>
      <c r="AU255" s="200" t="s">
        <v>83</v>
      </c>
      <c r="AY255" s="18" t="s">
        <v>134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83</v>
      </c>
      <c r="BK255" s="201">
        <f>ROUND(I255*H255,2)</f>
        <v>0</v>
      </c>
      <c r="BL255" s="18" t="s">
        <v>450</v>
      </c>
      <c r="BM255" s="200" t="s">
        <v>454</v>
      </c>
    </row>
    <row r="256" spans="1:65" s="2" customFormat="1" ht="6.9" customHeight="1" x14ac:dyDescent="0.2">
      <c r="A256" s="35"/>
      <c r="B256" s="55"/>
      <c r="C256" s="56"/>
      <c r="D256" s="56"/>
      <c r="E256" s="56"/>
      <c r="F256" s="56"/>
      <c r="G256" s="56"/>
      <c r="H256" s="56"/>
      <c r="I256" s="56"/>
      <c r="J256" s="56"/>
      <c r="K256" s="56"/>
      <c r="L256" s="40"/>
      <c r="M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</row>
  </sheetData>
  <sheetProtection algorithmName="SHA-512" hashValue="OdYA9x52BRygljDDukAVZczsKXBOj6EuxY/5o1ZHCZBwe96npkUtJ3BLSfxOcYWd4wIHr0UKGPrh9jMgxm/wGQ==" saltValue="qkqCqeObc6luXiIj7oxMFJIdQb+DLi/X16TbE2E6H29vmWuSOllCA9H7lU9gLg7egGgzOK6+GxL1wZZYBj59SA==" spinCount="100000" sheet="1" objects="1" scenarios="1" formatColumns="0" formatRows="0" autoFilter="0"/>
  <autoFilter ref="C128:K255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workbookViewId="0"/>
  </sheetViews>
  <sheetFormatPr defaultRowHeight="10.5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7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88</v>
      </c>
    </row>
    <row r="3" spans="1:46" s="1" customFormat="1" ht="6.9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" customHeight="1" x14ac:dyDescent="0.2">
      <c r="B4" s="21"/>
      <c r="D4" s="111" t="s">
        <v>98</v>
      </c>
      <c r="L4" s="21"/>
      <c r="M4" s="112" t="s">
        <v>10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1.95" customHeight="1" x14ac:dyDescent="0.2">
      <c r="B6" s="21"/>
      <c r="D6" s="113" t="s">
        <v>16</v>
      </c>
      <c r="L6" s="21"/>
    </row>
    <row r="7" spans="1:46" s="1" customFormat="1" ht="16.55" customHeight="1" x14ac:dyDescent="0.2">
      <c r="B7" s="21"/>
      <c r="E7" s="338" t="str">
        <f>'Rekapitulace stavby'!K6</f>
        <v>Kanalizace Na Loukách II.etapa</v>
      </c>
      <c r="F7" s="339"/>
      <c r="G7" s="339"/>
      <c r="H7" s="339"/>
      <c r="L7" s="21"/>
    </row>
    <row r="8" spans="1:46" s="2" customFormat="1" ht="11.95" customHeight="1" x14ac:dyDescent="0.2">
      <c r="A8" s="35"/>
      <c r="B8" s="40"/>
      <c r="C8" s="35"/>
      <c r="D8" s="113" t="s">
        <v>99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5" customHeight="1" x14ac:dyDescent="0.2">
      <c r="A9" s="35"/>
      <c r="B9" s="40"/>
      <c r="C9" s="35"/>
      <c r="D9" s="35"/>
      <c r="E9" s="340" t="s">
        <v>455</v>
      </c>
      <c r="F9" s="341"/>
      <c r="G9" s="341"/>
      <c r="H9" s="34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1.95" customHeight="1" x14ac:dyDescent="0.2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95" customHeight="1" x14ac:dyDescent="0.2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24. 2. 2021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95" customHeight="1" x14ac:dyDescent="0.2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4" t="s">
        <v>21</v>
      </c>
      <c r="F15" s="35"/>
      <c r="G15" s="35"/>
      <c r="H15" s="35"/>
      <c r="I15" s="113" t="s">
        <v>26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1.95" customHeight="1" x14ac:dyDescent="0.2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42" t="str">
        <f>'Rekapitulace stavby'!E14</f>
        <v>Vyplň údaj</v>
      </c>
      <c r="F18" s="343"/>
      <c r="G18" s="343"/>
      <c r="H18" s="343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1.95" customHeight="1" x14ac:dyDescent="0.2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4" t="s">
        <v>30</v>
      </c>
      <c r="F21" s="35"/>
      <c r="G21" s="35"/>
      <c r="H21" s="35"/>
      <c r="I21" s="113" t="s">
        <v>26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1.95" customHeight="1" x14ac:dyDescent="0.2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4" t="s">
        <v>33</v>
      </c>
      <c r="F24" s="35"/>
      <c r="G24" s="35"/>
      <c r="H24" s="35"/>
      <c r="I24" s="113" t="s">
        <v>26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1.95" customHeight="1" x14ac:dyDescent="0.2">
      <c r="A26" s="35"/>
      <c r="B26" s="40"/>
      <c r="C26" s="35"/>
      <c r="D26" s="113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5" customHeight="1" x14ac:dyDescent="0.2">
      <c r="A27" s="116"/>
      <c r="B27" s="117"/>
      <c r="C27" s="116"/>
      <c r="D27" s="116"/>
      <c r="E27" s="344" t="s">
        <v>1</v>
      </c>
      <c r="F27" s="344"/>
      <c r="G27" s="344"/>
      <c r="H27" s="34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 x14ac:dyDescent="0.2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121">
        <f>ROUND(J126,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40"/>
      <c r="C32" s="35"/>
      <c r="D32" s="35"/>
      <c r="E32" s="35"/>
      <c r="F32" s="122" t="s">
        <v>37</v>
      </c>
      <c r="G32" s="35"/>
      <c r="H32" s="35"/>
      <c r="I32" s="122" t="s">
        <v>36</v>
      </c>
      <c r="J32" s="122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40"/>
      <c r="C33" s="35"/>
      <c r="D33" s="123" t="s">
        <v>39</v>
      </c>
      <c r="E33" s="113" t="s">
        <v>40</v>
      </c>
      <c r="F33" s="124">
        <f>ROUND((SUM(BE126:BE223)),  2)</f>
        <v>0</v>
      </c>
      <c r="G33" s="35"/>
      <c r="H33" s="35"/>
      <c r="I33" s="125">
        <v>0.21</v>
      </c>
      <c r="J33" s="124">
        <f>ROUND(((SUM(BE126:BE223))*I33),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40"/>
      <c r="C34" s="35"/>
      <c r="D34" s="35"/>
      <c r="E34" s="113" t="s">
        <v>41</v>
      </c>
      <c r="F34" s="124">
        <f>ROUND((SUM(BF126:BF223)),  2)</f>
        <v>0</v>
      </c>
      <c r="G34" s="35"/>
      <c r="H34" s="35"/>
      <c r="I34" s="125">
        <v>0.15</v>
      </c>
      <c r="J34" s="124">
        <f>ROUND(((SUM(BF126:BF223))*I34),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13" t="s">
        <v>42</v>
      </c>
      <c r="F35" s="124">
        <f>ROUND((SUM(BG126:BG223)),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13" t="s">
        <v>43</v>
      </c>
      <c r="F36" s="124">
        <f>ROUND((SUM(BH126:BH223)),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13" t="s">
        <v>44</v>
      </c>
      <c r="F37" s="124">
        <f>ROUND((SUM(BI126:BI223)),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 x14ac:dyDescent="0.2">
      <c r="A39" s="35"/>
      <c r="B39" s="40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 x14ac:dyDescent="0.2">
      <c r="B41" s="21"/>
      <c r="L41" s="21"/>
    </row>
    <row r="42" spans="1:31" s="1" customFormat="1" ht="14.4" customHeight="1" x14ac:dyDescent="0.2">
      <c r="B42" s="21"/>
      <c r="L42" s="21"/>
    </row>
    <row r="43" spans="1:31" s="1" customFormat="1" ht="14.4" customHeight="1" x14ac:dyDescent="0.2">
      <c r="B43" s="21"/>
      <c r="L43" s="21"/>
    </row>
    <row r="44" spans="1:31" s="1" customFormat="1" ht="14.4" customHeight="1" x14ac:dyDescent="0.2">
      <c r="B44" s="21"/>
      <c r="L44" s="21"/>
    </row>
    <row r="45" spans="1:31" s="1" customFormat="1" ht="14.4" customHeight="1" x14ac:dyDescent="0.2">
      <c r="B45" s="21"/>
      <c r="L45" s="21"/>
    </row>
    <row r="46" spans="1:31" s="1" customFormat="1" ht="14.4" customHeight="1" x14ac:dyDescent="0.2">
      <c r="B46" s="21"/>
      <c r="L46" s="21"/>
    </row>
    <row r="47" spans="1:31" s="1" customFormat="1" ht="14.4" customHeight="1" x14ac:dyDescent="0.2">
      <c r="B47" s="21"/>
      <c r="L47" s="21"/>
    </row>
    <row r="48" spans="1:31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52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2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45" x14ac:dyDescent="0.2">
      <c r="A61" s="35"/>
      <c r="B61" s="40"/>
      <c r="C61" s="35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3.1" x14ac:dyDescent="0.2">
      <c r="A65" s="35"/>
      <c r="B65" s="40"/>
      <c r="C65" s="35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45" x14ac:dyDescent="0.2">
      <c r="A76" s="35"/>
      <c r="B76" s="40"/>
      <c r="C76" s="35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101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1.95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5" customHeight="1" x14ac:dyDescent="0.2">
      <c r="A85" s="35"/>
      <c r="B85" s="36"/>
      <c r="C85" s="37"/>
      <c r="D85" s="37"/>
      <c r="E85" s="336" t="str">
        <f>E7</f>
        <v>Kanalizace Na Loukách II.etapa</v>
      </c>
      <c r="F85" s="337"/>
      <c r="G85" s="337"/>
      <c r="H85" s="33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1.95" customHeight="1" x14ac:dyDescent="0.2">
      <c r="A86" s="35"/>
      <c r="B86" s="36"/>
      <c r="C86" s="30" t="s">
        <v>99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5" customHeight="1" x14ac:dyDescent="0.2">
      <c r="A87" s="35"/>
      <c r="B87" s="36"/>
      <c r="C87" s="37"/>
      <c r="D87" s="37"/>
      <c r="E87" s="324" t="str">
        <f>E9</f>
        <v>02 - SO 02 Kanalizace tlaková</v>
      </c>
      <c r="F87" s="335"/>
      <c r="G87" s="335"/>
      <c r="H87" s="33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1.95" customHeight="1" x14ac:dyDescent="0.2">
      <c r="A89" s="35"/>
      <c r="B89" s="36"/>
      <c r="C89" s="30" t="s">
        <v>20</v>
      </c>
      <c r="D89" s="37"/>
      <c r="E89" s="37"/>
      <c r="F89" s="28" t="str">
        <f>F12</f>
        <v>Město Bohumín</v>
      </c>
      <c r="G89" s="37"/>
      <c r="H89" s="37"/>
      <c r="I89" s="30" t="s">
        <v>22</v>
      </c>
      <c r="J89" s="67" t="str">
        <f>IF(J12="","",J12)</f>
        <v>24. 2. 2021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5" customHeight="1" x14ac:dyDescent="0.2">
      <c r="A91" s="35"/>
      <c r="B91" s="36"/>
      <c r="C91" s="30" t="s">
        <v>24</v>
      </c>
      <c r="D91" s="37"/>
      <c r="E91" s="37"/>
      <c r="F91" s="28" t="str">
        <f>E15</f>
        <v>Město Bohumín</v>
      </c>
      <c r="G91" s="37"/>
      <c r="H91" s="37"/>
      <c r="I91" s="30" t="s">
        <v>29</v>
      </c>
      <c r="J91" s="33" t="str">
        <f>E21</f>
        <v>Rechtik-PROJEKT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5" customHeight="1" x14ac:dyDescent="0.2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Josef Rechtik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3" customHeight="1" x14ac:dyDescent="0.2">
      <c r="A94" s="35"/>
      <c r="B94" s="36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 x14ac:dyDescent="0.2">
      <c r="A96" s="35"/>
      <c r="B96" s="36"/>
      <c r="C96" s="147" t="s">
        <v>104</v>
      </c>
      <c r="D96" s="37"/>
      <c r="E96" s="37"/>
      <c r="F96" s="37"/>
      <c r="G96" s="37"/>
      <c r="H96" s="37"/>
      <c r="I96" s="37"/>
      <c r="J96" s="85">
        <f>J126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105</v>
      </c>
    </row>
    <row r="97" spans="1:31" s="9" customFormat="1" ht="24.9" customHeight="1" x14ac:dyDescent="0.2">
      <c r="B97" s="148"/>
      <c r="C97" s="149"/>
      <c r="D97" s="150" t="s">
        <v>106</v>
      </c>
      <c r="E97" s="151"/>
      <c r="F97" s="151"/>
      <c r="G97" s="151"/>
      <c r="H97" s="151"/>
      <c r="I97" s="151"/>
      <c r="J97" s="152">
        <f>J127</f>
        <v>0</v>
      </c>
      <c r="K97" s="149"/>
      <c r="L97" s="153"/>
    </row>
    <row r="98" spans="1:31" s="10" customFormat="1" ht="20" customHeight="1" x14ac:dyDescent="0.2">
      <c r="B98" s="154"/>
      <c r="C98" s="155"/>
      <c r="D98" s="156" t="s">
        <v>107</v>
      </c>
      <c r="E98" s="157"/>
      <c r="F98" s="157"/>
      <c r="G98" s="157"/>
      <c r="H98" s="157"/>
      <c r="I98" s="157"/>
      <c r="J98" s="158">
        <f>J128</f>
        <v>0</v>
      </c>
      <c r="K98" s="155"/>
      <c r="L98" s="159"/>
    </row>
    <row r="99" spans="1:31" s="10" customFormat="1" ht="20" customHeight="1" x14ac:dyDescent="0.2">
      <c r="B99" s="154"/>
      <c r="C99" s="155"/>
      <c r="D99" s="156" t="s">
        <v>110</v>
      </c>
      <c r="E99" s="157"/>
      <c r="F99" s="157"/>
      <c r="G99" s="157"/>
      <c r="H99" s="157"/>
      <c r="I99" s="157"/>
      <c r="J99" s="158">
        <f>J175</f>
        <v>0</v>
      </c>
      <c r="K99" s="155"/>
      <c r="L99" s="159"/>
    </row>
    <row r="100" spans="1:31" s="10" customFormat="1" ht="20" customHeight="1" x14ac:dyDescent="0.2">
      <c r="B100" s="154"/>
      <c r="C100" s="155"/>
      <c r="D100" s="156" t="s">
        <v>111</v>
      </c>
      <c r="E100" s="157"/>
      <c r="F100" s="157"/>
      <c r="G100" s="157"/>
      <c r="H100" s="157"/>
      <c r="I100" s="157"/>
      <c r="J100" s="158">
        <f>J178</f>
        <v>0</v>
      </c>
      <c r="K100" s="155"/>
      <c r="L100" s="159"/>
    </row>
    <row r="101" spans="1:31" s="10" customFormat="1" ht="20" customHeight="1" x14ac:dyDescent="0.2">
      <c r="B101" s="154"/>
      <c r="C101" s="155"/>
      <c r="D101" s="156" t="s">
        <v>112</v>
      </c>
      <c r="E101" s="157"/>
      <c r="F101" s="157"/>
      <c r="G101" s="157"/>
      <c r="H101" s="157"/>
      <c r="I101" s="157"/>
      <c r="J101" s="158">
        <f>J190</f>
        <v>0</v>
      </c>
      <c r="K101" s="155"/>
      <c r="L101" s="159"/>
    </row>
    <row r="102" spans="1:31" s="10" customFormat="1" ht="20" customHeight="1" x14ac:dyDescent="0.2">
      <c r="B102" s="154"/>
      <c r="C102" s="155"/>
      <c r="D102" s="156" t="s">
        <v>113</v>
      </c>
      <c r="E102" s="157"/>
      <c r="F102" s="157"/>
      <c r="G102" s="157"/>
      <c r="H102" s="157"/>
      <c r="I102" s="157"/>
      <c r="J102" s="158">
        <f>J207</f>
        <v>0</v>
      </c>
      <c r="K102" s="155"/>
      <c r="L102" s="159"/>
    </row>
    <row r="103" spans="1:31" s="10" customFormat="1" ht="14.9" customHeight="1" x14ac:dyDescent="0.2">
      <c r="B103" s="154"/>
      <c r="C103" s="155"/>
      <c r="D103" s="156" t="s">
        <v>114</v>
      </c>
      <c r="E103" s="157"/>
      <c r="F103" s="157"/>
      <c r="G103" s="157"/>
      <c r="H103" s="157"/>
      <c r="I103" s="157"/>
      <c r="J103" s="158">
        <f>J211</f>
        <v>0</v>
      </c>
      <c r="K103" s="155"/>
      <c r="L103" s="159"/>
    </row>
    <row r="104" spans="1:31" s="10" customFormat="1" ht="20" customHeight="1" x14ac:dyDescent="0.2">
      <c r="B104" s="154"/>
      <c r="C104" s="155"/>
      <c r="D104" s="156" t="s">
        <v>115</v>
      </c>
      <c r="E104" s="157"/>
      <c r="F104" s="157"/>
      <c r="G104" s="157"/>
      <c r="H104" s="157"/>
      <c r="I104" s="157"/>
      <c r="J104" s="158">
        <f>J214</f>
        <v>0</v>
      </c>
      <c r="K104" s="155"/>
      <c r="L104" s="159"/>
    </row>
    <row r="105" spans="1:31" s="10" customFormat="1" ht="20" customHeight="1" x14ac:dyDescent="0.2">
      <c r="B105" s="154"/>
      <c r="C105" s="155"/>
      <c r="D105" s="156" t="s">
        <v>117</v>
      </c>
      <c r="E105" s="157"/>
      <c r="F105" s="157"/>
      <c r="G105" s="157"/>
      <c r="H105" s="157"/>
      <c r="I105" s="157"/>
      <c r="J105" s="158">
        <f>J220</f>
        <v>0</v>
      </c>
      <c r="K105" s="155"/>
      <c r="L105" s="159"/>
    </row>
    <row r="106" spans="1:31" s="9" customFormat="1" ht="24.9" customHeight="1" x14ac:dyDescent="0.2">
      <c r="B106" s="148"/>
      <c r="C106" s="149"/>
      <c r="D106" s="150" t="s">
        <v>118</v>
      </c>
      <c r="E106" s="151"/>
      <c r="F106" s="151"/>
      <c r="G106" s="151"/>
      <c r="H106" s="151"/>
      <c r="I106" s="151"/>
      <c r="J106" s="152">
        <f>J222</f>
        <v>0</v>
      </c>
      <c r="K106" s="149"/>
      <c r="L106" s="153"/>
    </row>
    <row r="107" spans="1:31" s="2" customFormat="1" ht="21.8" customHeight="1" x14ac:dyDescent="0.2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" customHeight="1" x14ac:dyDescent="0.2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31" s="2" customFormat="1" ht="6.9" customHeight="1" x14ac:dyDescent="0.2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24.9" customHeight="1" x14ac:dyDescent="0.2">
      <c r="A113" s="35"/>
      <c r="B113" s="36"/>
      <c r="C113" s="24" t="s">
        <v>119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6.9" customHeight="1" x14ac:dyDescent="0.2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1.95" customHeight="1" x14ac:dyDescent="0.2">
      <c r="A115" s="35"/>
      <c r="B115" s="36"/>
      <c r="C115" s="30" t="s">
        <v>16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6.55" customHeight="1" x14ac:dyDescent="0.2">
      <c r="A116" s="35"/>
      <c r="B116" s="36"/>
      <c r="C116" s="37"/>
      <c r="D116" s="37"/>
      <c r="E116" s="336" t="str">
        <f>E7</f>
        <v>Kanalizace Na Loukách II.etapa</v>
      </c>
      <c r="F116" s="337"/>
      <c r="G116" s="337"/>
      <c r="H116" s="3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1.95" customHeight="1" x14ac:dyDescent="0.2">
      <c r="A117" s="35"/>
      <c r="B117" s="36"/>
      <c r="C117" s="30" t="s">
        <v>99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5" customHeight="1" x14ac:dyDescent="0.2">
      <c r="A118" s="35"/>
      <c r="B118" s="36"/>
      <c r="C118" s="37"/>
      <c r="D118" s="37"/>
      <c r="E118" s="324" t="str">
        <f>E9</f>
        <v>02 - SO 02 Kanalizace tlaková</v>
      </c>
      <c r="F118" s="335"/>
      <c r="G118" s="335"/>
      <c r="H118" s="335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" customHeight="1" x14ac:dyDescent="0.2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1.95" customHeight="1" x14ac:dyDescent="0.2">
      <c r="A120" s="35"/>
      <c r="B120" s="36"/>
      <c r="C120" s="30" t="s">
        <v>20</v>
      </c>
      <c r="D120" s="37"/>
      <c r="E120" s="37"/>
      <c r="F120" s="28" t="str">
        <f>F12</f>
        <v>Město Bohumín</v>
      </c>
      <c r="G120" s="37"/>
      <c r="H120" s="37"/>
      <c r="I120" s="30" t="s">
        <v>22</v>
      </c>
      <c r="J120" s="67" t="str">
        <f>IF(J12="","",J12)</f>
        <v>24. 2. 2021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" customHeight="1" x14ac:dyDescent="0.2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5.25" customHeight="1" x14ac:dyDescent="0.2">
      <c r="A122" s="35"/>
      <c r="B122" s="36"/>
      <c r="C122" s="30" t="s">
        <v>24</v>
      </c>
      <c r="D122" s="37"/>
      <c r="E122" s="37"/>
      <c r="F122" s="28" t="str">
        <f>E15</f>
        <v>Město Bohumín</v>
      </c>
      <c r="G122" s="37"/>
      <c r="H122" s="37"/>
      <c r="I122" s="30" t="s">
        <v>29</v>
      </c>
      <c r="J122" s="33" t="str">
        <f>E21</f>
        <v>Rechtik-PROJEKT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5" customHeight="1" x14ac:dyDescent="0.2">
      <c r="A123" s="35"/>
      <c r="B123" s="36"/>
      <c r="C123" s="30" t="s">
        <v>27</v>
      </c>
      <c r="D123" s="37"/>
      <c r="E123" s="37"/>
      <c r="F123" s="28" t="str">
        <f>IF(E18="","",E18)</f>
        <v>Vyplň údaj</v>
      </c>
      <c r="G123" s="37"/>
      <c r="H123" s="37"/>
      <c r="I123" s="30" t="s">
        <v>32</v>
      </c>
      <c r="J123" s="33" t="str">
        <f>E24</f>
        <v>Josef Rechtik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 x14ac:dyDescent="0.2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3" customHeight="1" x14ac:dyDescent="0.2">
      <c r="A125" s="160"/>
      <c r="B125" s="161"/>
      <c r="C125" s="162" t="s">
        <v>120</v>
      </c>
      <c r="D125" s="163" t="s">
        <v>60</v>
      </c>
      <c r="E125" s="163" t="s">
        <v>56</v>
      </c>
      <c r="F125" s="163" t="s">
        <v>57</v>
      </c>
      <c r="G125" s="163" t="s">
        <v>121</v>
      </c>
      <c r="H125" s="163" t="s">
        <v>122</v>
      </c>
      <c r="I125" s="163" t="s">
        <v>123</v>
      </c>
      <c r="J125" s="164" t="s">
        <v>103</v>
      </c>
      <c r="K125" s="165" t="s">
        <v>124</v>
      </c>
      <c r="L125" s="166"/>
      <c r="M125" s="76" t="s">
        <v>1</v>
      </c>
      <c r="N125" s="77" t="s">
        <v>39</v>
      </c>
      <c r="O125" s="77" t="s">
        <v>125</v>
      </c>
      <c r="P125" s="77" t="s">
        <v>126</v>
      </c>
      <c r="Q125" s="77" t="s">
        <v>127</v>
      </c>
      <c r="R125" s="77" t="s">
        <v>128</v>
      </c>
      <c r="S125" s="77" t="s">
        <v>129</v>
      </c>
      <c r="T125" s="78" t="s">
        <v>130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3" s="2" customFormat="1" ht="22.75" customHeight="1" x14ac:dyDescent="0.25">
      <c r="A126" s="35"/>
      <c r="B126" s="36"/>
      <c r="C126" s="83" t="s">
        <v>131</v>
      </c>
      <c r="D126" s="37"/>
      <c r="E126" s="37"/>
      <c r="F126" s="37"/>
      <c r="G126" s="37"/>
      <c r="H126" s="37"/>
      <c r="I126" s="37"/>
      <c r="J126" s="167">
        <f>BK126</f>
        <v>0</v>
      </c>
      <c r="K126" s="37"/>
      <c r="L126" s="40"/>
      <c r="M126" s="79"/>
      <c r="N126" s="168"/>
      <c r="O126" s="80"/>
      <c r="P126" s="169">
        <f>P127+P222</f>
        <v>0</v>
      </c>
      <c r="Q126" s="80"/>
      <c r="R126" s="169">
        <f>R127+R222</f>
        <v>158.78136965000004</v>
      </c>
      <c r="S126" s="80"/>
      <c r="T126" s="170">
        <f>T127+T222</f>
        <v>20.72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74</v>
      </c>
      <c r="AU126" s="18" t="s">
        <v>105</v>
      </c>
      <c r="BK126" s="171">
        <f>BK127+BK222</f>
        <v>0</v>
      </c>
    </row>
    <row r="127" spans="1:63" s="12" customFormat="1" ht="26.05" customHeight="1" x14ac:dyDescent="0.25">
      <c r="B127" s="172"/>
      <c r="C127" s="173"/>
      <c r="D127" s="174" t="s">
        <v>74</v>
      </c>
      <c r="E127" s="175" t="s">
        <v>132</v>
      </c>
      <c r="F127" s="175" t="s">
        <v>133</v>
      </c>
      <c r="G127" s="173"/>
      <c r="H127" s="173"/>
      <c r="I127" s="176"/>
      <c r="J127" s="177">
        <f>BK127</f>
        <v>0</v>
      </c>
      <c r="K127" s="173"/>
      <c r="L127" s="178"/>
      <c r="M127" s="179"/>
      <c r="N127" s="180"/>
      <c r="O127" s="180"/>
      <c r="P127" s="181">
        <f>P128+P175+P178+P190+P207+P214+P220</f>
        <v>0</v>
      </c>
      <c r="Q127" s="180"/>
      <c r="R127" s="181">
        <f>R128+R175+R178+R190+R207+R214+R220</f>
        <v>158.78136965000004</v>
      </c>
      <c r="S127" s="180"/>
      <c r="T127" s="182">
        <f>T128+T175+T178+T190+T207+T214+T220</f>
        <v>20.72</v>
      </c>
      <c r="AR127" s="183" t="s">
        <v>83</v>
      </c>
      <c r="AT127" s="184" t="s">
        <v>74</v>
      </c>
      <c r="AU127" s="184" t="s">
        <v>75</v>
      </c>
      <c r="AY127" s="183" t="s">
        <v>134</v>
      </c>
      <c r="BK127" s="185">
        <f>BK128+BK175+BK178+BK190+BK207+BK214+BK220</f>
        <v>0</v>
      </c>
    </row>
    <row r="128" spans="1:63" s="12" customFormat="1" ht="22.75" customHeight="1" x14ac:dyDescent="0.2">
      <c r="B128" s="172"/>
      <c r="C128" s="173"/>
      <c r="D128" s="174" t="s">
        <v>74</v>
      </c>
      <c r="E128" s="186" t="s">
        <v>83</v>
      </c>
      <c r="F128" s="186" t="s">
        <v>135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SUM(P129:P174)</f>
        <v>0</v>
      </c>
      <c r="Q128" s="180"/>
      <c r="R128" s="181">
        <f>SUM(R129:R174)</f>
        <v>148.92812200000003</v>
      </c>
      <c r="S128" s="180"/>
      <c r="T128" s="182">
        <f>SUM(T129:T174)</f>
        <v>18.72</v>
      </c>
      <c r="AR128" s="183" t="s">
        <v>83</v>
      </c>
      <c r="AT128" s="184" t="s">
        <v>74</v>
      </c>
      <c r="AU128" s="184" t="s">
        <v>83</v>
      </c>
      <c r="AY128" s="183" t="s">
        <v>134</v>
      </c>
      <c r="BK128" s="185">
        <f>SUM(BK129:BK174)</f>
        <v>0</v>
      </c>
    </row>
    <row r="129" spans="1:65" s="2" customFormat="1" ht="33.049999999999997" customHeight="1" x14ac:dyDescent="0.2">
      <c r="A129" s="35"/>
      <c r="B129" s="36"/>
      <c r="C129" s="188" t="s">
        <v>83</v>
      </c>
      <c r="D129" s="188" t="s">
        <v>136</v>
      </c>
      <c r="E129" s="189" t="s">
        <v>137</v>
      </c>
      <c r="F129" s="190" t="s">
        <v>138</v>
      </c>
      <c r="G129" s="191" t="s">
        <v>139</v>
      </c>
      <c r="H129" s="192">
        <v>20</v>
      </c>
      <c r="I129" s="193"/>
      <c r="J129" s="194">
        <f>ROUND(I129*H129,2)</f>
        <v>0</v>
      </c>
      <c r="K129" s="195"/>
      <c r="L129" s="40"/>
      <c r="M129" s="196" t="s">
        <v>1</v>
      </c>
      <c r="N129" s="197" t="s">
        <v>40</v>
      </c>
      <c r="O129" s="72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140</v>
      </c>
      <c r="AT129" s="200" t="s">
        <v>136</v>
      </c>
      <c r="AU129" s="200" t="s">
        <v>85</v>
      </c>
      <c r="AY129" s="18" t="s">
        <v>134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83</v>
      </c>
      <c r="BK129" s="201">
        <f>ROUND(I129*H129,2)</f>
        <v>0</v>
      </c>
      <c r="BL129" s="18" t="s">
        <v>140</v>
      </c>
      <c r="BM129" s="200" t="s">
        <v>456</v>
      </c>
    </row>
    <row r="130" spans="1:65" s="2" customFormat="1" ht="21.8" customHeight="1" x14ac:dyDescent="0.2">
      <c r="A130" s="35"/>
      <c r="B130" s="36"/>
      <c r="C130" s="188" t="s">
        <v>85</v>
      </c>
      <c r="D130" s="188" t="s">
        <v>136</v>
      </c>
      <c r="E130" s="189" t="s">
        <v>142</v>
      </c>
      <c r="F130" s="190" t="s">
        <v>143</v>
      </c>
      <c r="G130" s="191" t="s">
        <v>139</v>
      </c>
      <c r="H130" s="192">
        <v>36</v>
      </c>
      <c r="I130" s="193"/>
      <c r="J130" s="194">
        <f>ROUND(I130*H130,2)</f>
        <v>0</v>
      </c>
      <c r="K130" s="195"/>
      <c r="L130" s="40"/>
      <c r="M130" s="196" t="s">
        <v>1</v>
      </c>
      <c r="N130" s="197" t="s">
        <v>40</v>
      </c>
      <c r="O130" s="72"/>
      <c r="P130" s="198">
        <f>O130*H130</f>
        <v>0</v>
      </c>
      <c r="Q130" s="198">
        <v>0</v>
      </c>
      <c r="R130" s="198">
        <f>Q130*H130</f>
        <v>0</v>
      </c>
      <c r="S130" s="198">
        <v>0.3</v>
      </c>
      <c r="T130" s="199">
        <f>S130*H130</f>
        <v>10.799999999999999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140</v>
      </c>
      <c r="AT130" s="200" t="s">
        <v>136</v>
      </c>
      <c r="AU130" s="200" t="s">
        <v>85</v>
      </c>
      <c r="AY130" s="18" t="s">
        <v>134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83</v>
      </c>
      <c r="BK130" s="201">
        <f>ROUND(I130*H130,2)</f>
        <v>0</v>
      </c>
      <c r="BL130" s="18" t="s">
        <v>140</v>
      </c>
      <c r="BM130" s="200" t="s">
        <v>457</v>
      </c>
    </row>
    <row r="131" spans="1:65" s="13" customFormat="1" x14ac:dyDescent="0.2">
      <c r="B131" s="202"/>
      <c r="C131" s="203"/>
      <c r="D131" s="204" t="s">
        <v>145</v>
      </c>
      <c r="E131" s="205" t="s">
        <v>1</v>
      </c>
      <c r="F131" s="206" t="s">
        <v>458</v>
      </c>
      <c r="G131" s="203"/>
      <c r="H131" s="205" t="s">
        <v>1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145</v>
      </c>
      <c r="AU131" s="212" t="s">
        <v>85</v>
      </c>
      <c r="AV131" s="13" t="s">
        <v>83</v>
      </c>
      <c r="AW131" s="13" t="s">
        <v>31</v>
      </c>
      <c r="AX131" s="13" t="s">
        <v>75</v>
      </c>
      <c r="AY131" s="212" t="s">
        <v>134</v>
      </c>
    </row>
    <row r="132" spans="1:65" s="14" customFormat="1" x14ac:dyDescent="0.2">
      <c r="B132" s="213"/>
      <c r="C132" s="214"/>
      <c r="D132" s="204" t="s">
        <v>145</v>
      </c>
      <c r="E132" s="215" t="s">
        <v>1</v>
      </c>
      <c r="F132" s="216" t="s">
        <v>459</v>
      </c>
      <c r="G132" s="214"/>
      <c r="H132" s="217">
        <v>36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145</v>
      </c>
      <c r="AU132" s="223" t="s">
        <v>85</v>
      </c>
      <c r="AV132" s="14" t="s">
        <v>85</v>
      </c>
      <c r="AW132" s="14" t="s">
        <v>31</v>
      </c>
      <c r="AX132" s="14" t="s">
        <v>83</v>
      </c>
      <c r="AY132" s="223" t="s">
        <v>134</v>
      </c>
    </row>
    <row r="133" spans="1:65" s="2" customFormat="1" ht="21.8" customHeight="1" x14ac:dyDescent="0.2">
      <c r="A133" s="35"/>
      <c r="B133" s="36"/>
      <c r="C133" s="188" t="s">
        <v>148</v>
      </c>
      <c r="D133" s="188" t="s">
        <v>136</v>
      </c>
      <c r="E133" s="189" t="s">
        <v>149</v>
      </c>
      <c r="F133" s="190" t="s">
        <v>150</v>
      </c>
      <c r="G133" s="191" t="s">
        <v>139</v>
      </c>
      <c r="H133" s="192">
        <v>36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40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0.22</v>
      </c>
      <c r="T133" s="199">
        <f>S133*H133</f>
        <v>7.92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140</v>
      </c>
      <c r="AT133" s="200" t="s">
        <v>136</v>
      </c>
      <c r="AU133" s="200" t="s">
        <v>85</v>
      </c>
      <c r="AY133" s="18" t="s">
        <v>134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83</v>
      </c>
      <c r="BK133" s="201">
        <f>ROUND(I133*H133,2)</f>
        <v>0</v>
      </c>
      <c r="BL133" s="18" t="s">
        <v>140</v>
      </c>
      <c r="BM133" s="200" t="s">
        <v>460</v>
      </c>
    </row>
    <row r="134" spans="1:65" s="13" customFormat="1" x14ac:dyDescent="0.2">
      <c r="B134" s="202"/>
      <c r="C134" s="203"/>
      <c r="D134" s="204" t="s">
        <v>145</v>
      </c>
      <c r="E134" s="205" t="s">
        <v>1</v>
      </c>
      <c r="F134" s="206" t="s">
        <v>461</v>
      </c>
      <c r="G134" s="203"/>
      <c r="H134" s="205" t="s">
        <v>1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145</v>
      </c>
      <c r="AU134" s="212" t="s">
        <v>85</v>
      </c>
      <c r="AV134" s="13" t="s">
        <v>83</v>
      </c>
      <c r="AW134" s="13" t="s">
        <v>31</v>
      </c>
      <c r="AX134" s="13" t="s">
        <v>75</v>
      </c>
      <c r="AY134" s="212" t="s">
        <v>134</v>
      </c>
    </row>
    <row r="135" spans="1:65" s="14" customFormat="1" x14ac:dyDescent="0.2">
      <c r="B135" s="213"/>
      <c r="C135" s="214"/>
      <c r="D135" s="204" t="s">
        <v>145</v>
      </c>
      <c r="E135" s="215" t="s">
        <v>1</v>
      </c>
      <c r="F135" s="216" t="s">
        <v>462</v>
      </c>
      <c r="G135" s="214"/>
      <c r="H135" s="217">
        <v>36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145</v>
      </c>
      <c r="AU135" s="223" t="s">
        <v>85</v>
      </c>
      <c r="AV135" s="14" t="s">
        <v>85</v>
      </c>
      <c r="AW135" s="14" t="s">
        <v>31</v>
      </c>
      <c r="AX135" s="14" t="s">
        <v>83</v>
      </c>
      <c r="AY135" s="223" t="s">
        <v>134</v>
      </c>
    </row>
    <row r="136" spans="1:65" s="2" customFormat="1" ht="16.55" customHeight="1" x14ac:dyDescent="0.2">
      <c r="A136" s="35"/>
      <c r="B136" s="36"/>
      <c r="C136" s="188" t="s">
        <v>140</v>
      </c>
      <c r="D136" s="188" t="s">
        <v>136</v>
      </c>
      <c r="E136" s="189" t="s">
        <v>166</v>
      </c>
      <c r="F136" s="190" t="s">
        <v>167</v>
      </c>
      <c r="G136" s="191" t="s">
        <v>168</v>
      </c>
      <c r="H136" s="192">
        <v>7.2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40</v>
      </c>
      <c r="O136" s="72"/>
      <c r="P136" s="198">
        <f>O136*H136</f>
        <v>0</v>
      </c>
      <c r="Q136" s="198">
        <v>3.6900000000000002E-2</v>
      </c>
      <c r="R136" s="198">
        <f>Q136*H136</f>
        <v>0.26568000000000003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140</v>
      </c>
      <c r="AT136" s="200" t="s">
        <v>136</v>
      </c>
      <c r="AU136" s="200" t="s">
        <v>85</v>
      </c>
      <c r="AY136" s="18" t="s">
        <v>134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83</v>
      </c>
      <c r="BK136" s="201">
        <f>ROUND(I136*H136,2)</f>
        <v>0</v>
      </c>
      <c r="BL136" s="18" t="s">
        <v>140</v>
      </c>
      <c r="BM136" s="200" t="s">
        <v>463</v>
      </c>
    </row>
    <row r="137" spans="1:65" s="14" customFormat="1" x14ac:dyDescent="0.2">
      <c r="B137" s="213"/>
      <c r="C137" s="214"/>
      <c r="D137" s="204" t="s">
        <v>145</v>
      </c>
      <c r="E137" s="215" t="s">
        <v>1</v>
      </c>
      <c r="F137" s="216" t="s">
        <v>464</v>
      </c>
      <c r="G137" s="214"/>
      <c r="H137" s="217">
        <v>7.2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145</v>
      </c>
      <c r="AU137" s="223" t="s">
        <v>85</v>
      </c>
      <c r="AV137" s="14" t="s">
        <v>85</v>
      </c>
      <c r="AW137" s="14" t="s">
        <v>31</v>
      </c>
      <c r="AX137" s="14" t="s">
        <v>83</v>
      </c>
      <c r="AY137" s="223" t="s">
        <v>134</v>
      </c>
    </row>
    <row r="138" spans="1:65" s="2" customFormat="1" ht="21.8" customHeight="1" x14ac:dyDescent="0.2">
      <c r="A138" s="35"/>
      <c r="B138" s="36"/>
      <c r="C138" s="188" t="s">
        <v>155</v>
      </c>
      <c r="D138" s="188" t="s">
        <v>136</v>
      </c>
      <c r="E138" s="189" t="s">
        <v>172</v>
      </c>
      <c r="F138" s="190" t="s">
        <v>173</v>
      </c>
      <c r="G138" s="191" t="s">
        <v>168</v>
      </c>
      <c r="H138" s="192">
        <v>2.7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40</v>
      </c>
      <c r="O138" s="72"/>
      <c r="P138" s="198">
        <f>O138*H138</f>
        <v>0</v>
      </c>
      <c r="Q138" s="198">
        <v>3.6900000000000002E-2</v>
      </c>
      <c r="R138" s="198">
        <f>Q138*H138</f>
        <v>9.963000000000001E-2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140</v>
      </c>
      <c r="AT138" s="200" t="s">
        <v>136</v>
      </c>
      <c r="AU138" s="200" t="s">
        <v>85</v>
      </c>
      <c r="AY138" s="18" t="s">
        <v>134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83</v>
      </c>
      <c r="BK138" s="201">
        <f>ROUND(I138*H138,2)</f>
        <v>0</v>
      </c>
      <c r="BL138" s="18" t="s">
        <v>140</v>
      </c>
      <c r="BM138" s="200" t="s">
        <v>465</v>
      </c>
    </row>
    <row r="139" spans="1:65" s="14" customFormat="1" x14ac:dyDescent="0.2">
      <c r="B139" s="213"/>
      <c r="C139" s="214"/>
      <c r="D139" s="204" t="s">
        <v>145</v>
      </c>
      <c r="E139" s="215" t="s">
        <v>1</v>
      </c>
      <c r="F139" s="216" t="s">
        <v>466</v>
      </c>
      <c r="G139" s="214"/>
      <c r="H139" s="217">
        <v>2.7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145</v>
      </c>
      <c r="AU139" s="223" t="s">
        <v>85</v>
      </c>
      <c r="AV139" s="14" t="s">
        <v>85</v>
      </c>
      <c r="AW139" s="14" t="s">
        <v>31</v>
      </c>
      <c r="AX139" s="14" t="s">
        <v>83</v>
      </c>
      <c r="AY139" s="223" t="s">
        <v>134</v>
      </c>
    </row>
    <row r="140" spans="1:65" s="2" customFormat="1" ht="21.8" customHeight="1" x14ac:dyDescent="0.2">
      <c r="A140" s="35"/>
      <c r="B140" s="36"/>
      <c r="C140" s="188" t="s">
        <v>160</v>
      </c>
      <c r="D140" s="188" t="s">
        <v>136</v>
      </c>
      <c r="E140" s="189" t="s">
        <v>177</v>
      </c>
      <c r="F140" s="190" t="s">
        <v>178</v>
      </c>
      <c r="G140" s="191" t="s">
        <v>139</v>
      </c>
      <c r="H140" s="192">
        <v>185.4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40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140</v>
      </c>
      <c r="AT140" s="200" t="s">
        <v>136</v>
      </c>
      <c r="AU140" s="200" t="s">
        <v>85</v>
      </c>
      <c r="AY140" s="18" t="s">
        <v>134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83</v>
      </c>
      <c r="BK140" s="201">
        <f>ROUND(I140*H140,2)</f>
        <v>0</v>
      </c>
      <c r="BL140" s="18" t="s">
        <v>140</v>
      </c>
      <c r="BM140" s="200" t="s">
        <v>467</v>
      </c>
    </row>
    <row r="141" spans="1:65" s="13" customFormat="1" x14ac:dyDescent="0.2">
      <c r="B141" s="202"/>
      <c r="C141" s="203"/>
      <c r="D141" s="204" t="s">
        <v>145</v>
      </c>
      <c r="E141" s="205" t="s">
        <v>1</v>
      </c>
      <c r="F141" s="206" t="s">
        <v>468</v>
      </c>
      <c r="G141" s="203"/>
      <c r="H141" s="205" t="s">
        <v>1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145</v>
      </c>
      <c r="AU141" s="212" t="s">
        <v>85</v>
      </c>
      <c r="AV141" s="13" t="s">
        <v>83</v>
      </c>
      <c r="AW141" s="13" t="s">
        <v>31</v>
      </c>
      <c r="AX141" s="13" t="s">
        <v>75</v>
      </c>
      <c r="AY141" s="212" t="s">
        <v>134</v>
      </c>
    </row>
    <row r="142" spans="1:65" s="14" customFormat="1" x14ac:dyDescent="0.2">
      <c r="B142" s="213"/>
      <c r="C142" s="214"/>
      <c r="D142" s="204" t="s">
        <v>145</v>
      </c>
      <c r="E142" s="215" t="s">
        <v>1</v>
      </c>
      <c r="F142" s="216" t="s">
        <v>469</v>
      </c>
      <c r="G142" s="214"/>
      <c r="H142" s="217">
        <v>185.4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145</v>
      </c>
      <c r="AU142" s="223" t="s">
        <v>85</v>
      </c>
      <c r="AV142" s="14" t="s">
        <v>85</v>
      </c>
      <c r="AW142" s="14" t="s">
        <v>31</v>
      </c>
      <c r="AX142" s="14" t="s">
        <v>83</v>
      </c>
      <c r="AY142" s="223" t="s">
        <v>134</v>
      </c>
    </row>
    <row r="143" spans="1:65" s="2" customFormat="1" ht="21.8" customHeight="1" x14ac:dyDescent="0.2">
      <c r="A143" s="35"/>
      <c r="B143" s="36"/>
      <c r="C143" s="188" t="s">
        <v>165</v>
      </c>
      <c r="D143" s="188" t="s">
        <v>136</v>
      </c>
      <c r="E143" s="189" t="s">
        <v>182</v>
      </c>
      <c r="F143" s="190" t="s">
        <v>183</v>
      </c>
      <c r="G143" s="191" t="s">
        <v>184</v>
      </c>
      <c r="H143" s="192">
        <v>25.74</v>
      </c>
      <c r="I143" s="193"/>
      <c r="J143" s="194">
        <f>ROUND(I143*H143,2)</f>
        <v>0</v>
      </c>
      <c r="K143" s="195"/>
      <c r="L143" s="40"/>
      <c r="M143" s="196" t="s">
        <v>1</v>
      </c>
      <c r="N143" s="197" t="s">
        <v>40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140</v>
      </c>
      <c r="AT143" s="200" t="s">
        <v>136</v>
      </c>
      <c r="AU143" s="200" t="s">
        <v>85</v>
      </c>
      <c r="AY143" s="18" t="s">
        <v>134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83</v>
      </c>
      <c r="BK143" s="201">
        <f>ROUND(I143*H143,2)</f>
        <v>0</v>
      </c>
      <c r="BL143" s="18" t="s">
        <v>140</v>
      </c>
      <c r="BM143" s="200" t="s">
        <v>470</v>
      </c>
    </row>
    <row r="144" spans="1:65" s="14" customFormat="1" x14ac:dyDescent="0.2">
      <c r="B144" s="213"/>
      <c r="C144" s="214"/>
      <c r="D144" s="204" t="s">
        <v>145</v>
      </c>
      <c r="E144" s="215" t="s">
        <v>1</v>
      </c>
      <c r="F144" s="216" t="s">
        <v>471</v>
      </c>
      <c r="G144" s="214"/>
      <c r="H144" s="217">
        <v>25.74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145</v>
      </c>
      <c r="AU144" s="223" t="s">
        <v>85</v>
      </c>
      <c r="AV144" s="14" t="s">
        <v>85</v>
      </c>
      <c r="AW144" s="14" t="s">
        <v>31</v>
      </c>
      <c r="AX144" s="14" t="s">
        <v>83</v>
      </c>
      <c r="AY144" s="223" t="s">
        <v>134</v>
      </c>
    </row>
    <row r="145" spans="1:65" s="2" customFormat="1" ht="21.8" customHeight="1" x14ac:dyDescent="0.2">
      <c r="A145" s="35"/>
      <c r="B145" s="36"/>
      <c r="C145" s="188" t="s">
        <v>171</v>
      </c>
      <c r="D145" s="188" t="s">
        <v>136</v>
      </c>
      <c r="E145" s="189" t="s">
        <v>188</v>
      </c>
      <c r="F145" s="190" t="s">
        <v>189</v>
      </c>
      <c r="G145" s="191" t="s">
        <v>184</v>
      </c>
      <c r="H145" s="192">
        <v>22.88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40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140</v>
      </c>
      <c r="AT145" s="200" t="s">
        <v>136</v>
      </c>
      <c r="AU145" s="200" t="s">
        <v>85</v>
      </c>
      <c r="AY145" s="18" t="s">
        <v>134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83</v>
      </c>
      <c r="BK145" s="201">
        <f>ROUND(I145*H145,2)</f>
        <v>0</v>
      </c>
      <c r="BL145" s="18" t="s">
        <v>140</v>
      </c>
      <c r="BM145" s="200" t="s">
        <v>472</v>
      </c>
    </row>
    <row r="146" spans="1:65" s="13" customFormat="1" x14ac:dyDescent="0.2">
      <c r="B146" s="202"/>
      <c r="C146" s="203"/>
      <c r="D146" s="204" t="s">
        <v>145</v>
      </c>
      <c r="E146" s="205" t="s">
        <v>1</v>
      </c>
      <c r="F146" s="206" t="s">
        <v>473</v>
      </c>
      <c r="G146" s="203"/>
      <c r="H146" s="205" t="s">
        <v>1</v>
      </c>
      <c r="I146" s="207"/>
      <c r="J146" s="203"/>
      <c r="K146" s="203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145</v>
      </c>
      <c r="AU146" s="212" t="s">
        <v>85</v>
      </c>
      <c r="AV146" s="13" t="s">
        <v>83</v>
      </c>
      <c r="AW146" s="13" t="s">
        <v>31</v>
      </c>
      <c r="AX146" s="13" t="s">
        <v>75</v>
      </c>
      <c r="AY146" s="212" t="s">
        <v>134</v>
      </c>
    </row>
    <row r="147" spans="1:65" s="14" customFormat="1" x14ac:dyDescent="0.2">
      <c r="B147" s="213"/>
      <c r="C147" s="214"/>
      <c r="D147" s="204" t="s">
        <v>145</v>
      </c>
      <c r="E147" s="215" t="s">
        <v>1</v>
      </c>
      <c r="F147" s="216" t="s">
        <v>474</v>
      </c>
      <c r="G147" s="214"/>
      <c r="H147" s="217">
        <v>22.88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145</v>
      </c>
      <c r="AU147" s="223" t="s">
        <v>85</v>
      </c>
      <c r="AV147" s="14" t="s">
        <v>85</v>
      </c>
      <c r="AW147" s="14" t="s">
        <v>31</v>
      </c>
      <c r="AX147" s="14" t="s">
        <v>83</v>
      </c>
      <c r="AY147" s="223" t="s">
        <v>134</v>
      </c>
    </row>
    <row r="148" spans="1:65" s="2" customFormat="1" ht="33.049999999999997" customHeight="1" x14ac:dyDescent="0.2">
      <c r="A148" s="35"/>
      <c r="B148" s="36"/>
      <c r="C148" s="188" t="s">
        <v>176</v>
      </c>
      <c r="D148" s="188" t="s">
        <v>136</v>
      </c>
      <c r="E148" s="189" t="s">
        <v>194</v>
      </c>
      <c r="F148" s="190" t="s">
        <v>195</v>
      </c>
      <c r="G148" s="191" t="s">
        <v>184</v>
      </c>
      <c r="H148" s="192">
        <v>309.95999999999998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40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140</v>
      </c>
      <c r="AT148" s="200" t="s">
        <v>136</v>
      </c>
      <c r="AU148" s="200" t="s">
        <v>85</v>
      </c>
      <c r="AY148" s="18" t="s">
        <v>134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83</v>
      </c>
      <c r="BK148" s="201">
        <f>ROUND(I148*H148,2)</f>
        <v>0</v>
      </c>
      <c r="BL148" s="18" t="s">
        <v>140</v>
      </c>
      <c r="BM148" s="200" t="s">
        <v>475</v>
      </c>
    </row>
    <row r="149" spans="1:65" s="13" customFormat="1" x14ac:dyDescent="0.2">
      <c r="B149" s="202"/>
      <c r="C149" s="203"/>
      <c r="D149" s="204" t="s">
        <v>145</v>
      </c>
      <c r="E149" s="205" t="s">
        <v>1</v>
      </c>
      <c r="F149" s="206" t="s">
        <v>476</v>
      </c>
      <c r="G149" s="203"/>
      <c r="H149" s="205" t="s">
        <v>1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145</v>
      </c>
      <c r="AU149" s="212" t="s">
        <v>85</v>
      </c>
      <c r="AV149" s="13" t="s">
        <v>83</v>
      </c>
      <c r="AW149" s="13" t="s">
        <v>31</v>
      </c>
      <c r="AX149" s="13" t="s">
        <v>75</v>
      </c>
      <c r="AY149" s="212" t="s">
        <v>134</v>
      </c>
    </row>
    <row r="150" spans="1:65" s="14" customFormat="1" x14ac:dyDescent="0.2">
      <c r="B150" s="213"/>
      <c r="C150" s="214"/>
      <c r="D150" s="204" t="s">
        <v>145</v>
      </c>
      <c r="E150" s="215" t="s">
        <v>1</v>
      </c>
      <c r="F150" s="216" t="s">
        <v>477</v>
      </c>
      <c r="G150" s="214"/>
      <c r="H150" s="217">
        <v>309.95999999999998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145</v>
      </c>
      <c r="AU150" s="223" t="s">
        <v>85</v>
      </c>
      <c r="AV150" s="14" t="s">
        <v>85</v>
      </c>
      <c r="AW150" s="14" t="s">
        <v>31</v>
      </c>
      <c r="AX150" s="14" t="s">
        <v>83</v>
      </c>
      <c r="AY150" s="223" t="s">
        <v>134</v>
      </c>
    </row>
    <row r="151" spans="1:65" s="2" customFormat="1" ht="21.8" customHeight="1" x14ac:dyDescent="0.2">
      <c r="A151" s="35"/>
      <c r="B151" s="36"/>
      <c r="C151" s="188" t="s">
        <v>181</v>
      </c>
      <c r="D151" s="188" t="s">
        <v>136</v>
      </c>
      <c r="E151" s="189" t="s">
        <v>208</v>
      </c>
      <c r="F151" s="190" t="s">
        <v>209</v>
      </c>
      <c r="G151" s="191" t="s">
        <v>184</v>
      </c>
      <c r="H151" s="192">
        <v>1.5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40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140</v>
      </c>
      <c r="AT151" s="200" t="s">
        <v>136</v>
      </c>
      <c r="AU151" s="200" t="s">
        <v>85</v>
      </c>
      <c r="AY151" s="18" t="s">
        <v>134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83</v>
      </c>
      <c r="BK151" s="201">
        <f>ROUND(I151*H151,2)</f>
        <v>0</v>
      </c>
      <c r="BL151" s="18" t="s">
        <v>140</v>
      </c>
      <c r="BM151" s="200" t="s">
        <v>478</v>
      </c>
    </row>
    <row r="152" spans="1:65" s="2" customFormat="1" ht="21.8" customHeight="1" x14ac:dyDescent="0.2">
      <c r="A152" s="35"/>
      <c r="B152" s="36"/>
      <c r="C152" s="188" t="s">
        <v>187</v>
      </c>
      <c r="D152" s="188" t="s">
        <v>136</v>
      </c>
      <c r="E152" s="189" t="s">
        <v>212</v>
      </c>
      <c r="F152" s="190" t="s">
        <v>213</v>
      </c>
      <c r="G152" s="191" t="s">
        <v>139</v>
      </c>
      <c r="H152" s="192">
        <v>688.8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40</v>
      </c>
      <c r="O152" s="72"/>
      <c r="P152" s="198">
        <f>O152*H152</f>
        <v>0</v>
      </c>
      <c r="Q152" s="198">
        <v>8.4000000000000003E-4</v>
      </c>
      <c r="R152" s="198">
        <f>Q152*H152</f>
        <v>0.578592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140</v>
      </c>
      <c r="AT152" s="200" t="s">
        <v>136</v>
      </c>
      <c r="AU152" s="200" t="s">
        <v>85</v>
      </c>
      <c r="AY152" s="18" t="s">
        <v>134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83</v>
      </c>
      <c r="BK152" s="201">
        <f>ROUND(I152*H152,2)</f>
        <v>0</v>
      </c>
      <c r="BL152" s="18" t="s">
        <v>140</v>
      </c>
      <c r="BM152" s="200" t="s">
        <v>479</v>
      </c>
    </row>
    <row r="153" spans="1:65" s="14" customFormat="1" x14ac:dyDescent="0.2">
      <c r="B153" s="213"/>
      <c r="C153" s="214"/>
      <c r="D153" s="204" t="s">
        <v>145</v>
      </c>
      <c r="E153" s="215" t="s">
        <v>1</v>
      </c>
      <c r="F153" s="216" t="s">
        <v>480</v>
      </c>
      <c r="G153" s="214"/>
      <c r="H153" s="217">
        <v>688.8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145</v>
      </c>
      <c r="AU153" s="223" t="s">
        <v>85</v>
      </c>
      <c r="AV153" s="14" t="s">
        <v>85</v>
      </c>
      <c r="AW153" s="14" t="s">
        <v>31</v>
      </c>
      <c r="AX153" s="14" t="s">
        <v>83</v>
      </c>
      <c r="AY153" s="223" t="s">
        <v>134</v>
      </c>
    </row>
    <row r="154" spans="1:65" s="2" customFormat="1" ht="21.8" customHeight="1" x14ac:dyDescent="0.2">
      <c r="A154" s="35"/>
      <c r="B154" s="36"/>
      <c r="C154" s="188" t="s">
        <v>193</v>
      </c>
      <c r="D154" s="188" t="s">
        <v>136</v>
      </c>
      <c r="E154" s="189" t="s">
        <v>218</v>
      </c>
      <c r="F154" s="190" t="s">
        <v>219</v>
      </c>
      <c r="G154" s="191" t="s">
        <v>139</v>
      </c>
      <c r="H154" s="192">
        <v>688.8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40</v>
      </c>
      <c r="O154" s="72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140</v>
      </c>
      <c r="AT154" s="200" t="s">
        <v>136</v>
      </c>
      <c r="AU154" s="200" t="s">
        <v>85</v>
      </c>
      <c r="AY154" s="18" t="s">
        <v>134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83</v>
      </c>
      <c r="BK154" s="201">
        <f>ROUND(I154*H154,2)</f>
        <v>0</v>
      </c>
      <c r="BL154" s="18" t="s">
        <v>140</v>
      </c>
      <c r="BM154" s="200" t="s">
        <v>481</v>
      </c>
    </row>
    <row r="155" spans="1:65" s="2" customFormat="1" ht="33.049999999999997" customHeight="1" x14ac:dyDescent="0.2">
      <c r="A155" s="35"/>
      <c r="B155" s="36"/>
      <c r="C155" s="188" t="s">
        <v>207</v>
      </c>
      <c r="D155" s="188" t="s">
        <v>136</v>
      </c>
      <c r="E155" s="189" t="s">
        <v>222</v>
      </c>
      <c r="F155" s="190" t="s">
        <v>223</v>
      </c>
      <c r="G155" s="191" t="s">
        <v>184</v>
      </c>
      <c r="H155" s="192">
        <v>110.7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40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140</v>
      </c>
      <c r="AT155" s="200" t="s">
        <v>136</v>
      </c>
      <c r="AU155" s="200" t="s">
        <v>85</v>
      </c>
      <c r="AY155" s="18" t="s">
        <v>134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83</v>
      </c>
      <c r="BK155" s="201">
        <f>ROUND(I155*H155,2)</f>
        <v>0</v>
      </c>
      <c r="BL155" s="18" t="s">
        <v>140</v>
      </c>
      <c r="BM155" s="200" t="s">
        <v>482</v>
      </c>
    </row>
    <row r="156" spans="1:65" s="14" customFormat="1" x14ac:dyDescent="0.2">
      <c r="B156" s="213"/>
      <c r="C156" s="214"/>
      <c r="D156" s="204" t="s">
        <v>145</v>
      </c>
      <c r="E156" s="215" t="s">
        <v>1</v>
      </c>
      <c r="F156" s="216" t="s">
        <v>483</v>
      </c>
      <c r="G156" s="214"/>
      <c r="H156" s="217">
        <v>110.7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145</v>
      </c>
      <c r="AU156" s="223" t="s">
        <v>85</v>
      </c>
      <c r="AV156" s="14" t="s">
        <v>85</v>
      </c>
      <c r="AW156" s="14" t="s">
        <v>31</v>
      </c>
      <c r="AX156" s="14" t="s">
        <v>83</v>
      </c>
      <c r="AY156" s="223" t="s">
        <v>134</v>
      </c>
    </row>
    <row r="157" spans="1:65" s="2" customFormat="1" ht="33.049999999999997" customHeight="1" x14ac:dyDescent="0.2">
      <c r="A157" s="35"/>
      <c r="B157" s="36"/>
      <c r="C157" s="188" t="s">
        <v>211</v>
      </c>
      <c r="D157" s="188" t="s">
        <v>136</v>
      </c>
      <c r="E157" s="189" t="s">
        <v>228</v>
      </c>
      <c r="F157" s="190" t="s">
        <v>229</v>
      </c>
      <c r="G157" s="191" t="s">
        <v>230</v>
      </c>
      <c r="H157" s="192">
        <v>184.869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40</v>
      </c>
      <c r="O157" s="72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140</v>
      </c>
      <c r="AT157" s="200" t="s">
        <v>136</v>
      </c>
      <c r="AU157" s="200" t="s">
        <v>85</v>
      </c>
      <c r="AY157" s="18" t="s">
        <v>134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83</v>
      </c>
      <c r="BK157" s="201">
        <f>ROUND(I157*H157,2)</f>
        <v>0</v>
      </c>
      <c r="BL157" s="18" t="s">
        <v>140</v>
      </c>
      <c r="BM157" s="200" t="s">
        <v>484</v>
      </c>
    </row>
    <row r="158" spans="1:65" s="14" customFormat="1" x14ac:dyDescent="0.2">
      <c r="B158" s="213"/>
      <c r="C158" s="214"/>
      <c r="D158" s="204" t="s">
        <v>145</v>
      </c>
      <c r="E158" s="215" t="s">
        <v>1</v>
      </c>
      <c r="F158" s="216" t="s">
        <v>485</v>
      </c>
      <c r="G158" s="214"/>
      <c r="H158" s="217">
        <v>184.869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145</v>
      </c>
      <c r="AU158" s="223" t="s">
        <v>85</v>
      </c>
      <c r="AV158" s="14" t="s">
        <v>85</v>
      </c>
      <c r="AW158" s="14" t="s">
        <v>31</v>
      </c>
      <c r="AX158" s="14" t="s">
        <v>83</v>
      </c>
      <c r="AY158" s="223" t="s">
        <v>134</v>
      </c>
    </row>
    <row r="159" spans="1:65" s="2" customFormat="1" ht="16.55" customHeight="1" x14ac:dyDescent="0.2">
      <c r="A159" s="35"/>
      <c r="B159" s="36"/>
      <c r="C159" s="188" t="s">
        <v>8</v>
      </c>
      <c r="D159" s="188" t="s">
        <v>136</v>
      </c>
      <c r="E159" s="189" t="s">
        <v>234</v>
      </c>
      <c r="F159" s="190" t="s">
        <v>235</v>
      </c>
      <c r="G159" s="191" t="s">
        <v>184</v>
      </c>
      <c r="H159" s="192">
        <v>110.7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40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140</v>
      </c>
      <c r="AT159" s="200" t="s">
        <v>136</v>
      </c>
      <c r="AU159" s="200" t="s">
        <v>85</v>
      </c>
      <c r="AY159" s="18" t="s">
        <v>134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83</v>
      </c>
      <c r="BK159" s="201">
        <f>ROUND(I159*H159,2)</f>
        <v>0</v>
      </c>
      <c r="BL159" s="18" t="s">
        <v>140</v>
      </c>
      <c r="BM159" s="200" t="s">
        <v>486</v>
      </c>
    </row>
    <row r="160" spans="1:65" s="2" customFormat="1" ht="21.8" customHeight="1" x14ac:dyDescent="0.2">
      <c r="A160" s="35"/>
      <c r="B160" s="36"/>
      <c r="C160" s="188" t="s">
        <v>221</v>
      </c>
      <c r="D160" s="188" t="s">
        <v>136</v>
      </c>
      <c r="E160" s="189" t="s">
        <v>238</v>
      </c>
      <c r="F160" s="190" t="s">
        <v>239</v>
      </c>
      <c r="G160" s="191" t="s">
        <v>184</v>
      </c>
      <c r="H160" s="192">
        <v>222.14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40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140</v>
      </c>
      <c r="AT160" s="200" t="s">
        <v>136</v>
      </c>
      <c r="AU160" s="200" t="s">
        <v>85</v>
      </c>
      <c r="AY160" s="18" t="s">
        <v>134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83</v>
      </c>
      <c r="BK160" s="201">
        <f>ROUND(I160*H160,2)</f>
        <v>0</v>
      </c>
      <c r="BL160" s="18" t="s">
        <v>140</v>
      </c>
      <c r="BM160" s="200" t="s">
        <v>487</v>
      </c>
    </row>
    <row r="161" spans="1:65" s="14" customFormat="1" x14ac:dyDescent="0.2">
      <c r="B161" s="213"/>
      <c r="C161" s="214"/>
      <c r="D161" s="204" t="s">
        <v>145</v>
      </c>
      <c r="E161" s="215" t="s">
        <v>1</v>
      </c>
      <c r="F161" s="216" t="s">
        <v>488</v>
      </c>
      <c r="G161" s="214"/>
      <c r="H161" s="217">
        <v>332.84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145</v>
      </c>
      <c r="AU161" s="223" t="s">
        <v>85</v>
      </c>
      <c r="AV161" s="14" t="s">
        <v>85</v>
      </c>
      <c r="AW161" s="14" t="s">
        <v>31</v>
      </c>
      <c r="AX161" s="14" t="s">
        <v>75</v>
      </c>
      <c r="AY161" s="223" t="s">
        <v>134</v>
      </c>
    </row>
    <row r="162" spans="1:65" s="14" customFormat="1" x14ac:dyDescent="0.2">
      <c r="B162" s="213"/>
      <c r="C162" s="214"/>
      <c r="D162" s="204" t="s">
        <v>145</v>
      </c>
      <c r="E162" s="215" t="s">
        <v>1</v>
      </c>
      <c r="F162" s="216" t="s">
        <v>489</v>
      </c>
      <c r="G162" s="214"/>
      <c r="H162" s="217">
        <v>-110.7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145</v>
      </c>
      <c r="AU162" s="223" t="s">
        <v>85</v>
      </c>
      <c r="AV162" s="14" t="s">
        <v>85</v>
      </c>
      <c r="AW162" s="14" t="s">
        <v>31</v>
      </c>
      <c r="AX162" s="14" t="s">
        <v>75</v>
      </c>
      <c r="AY162" s="223" t="s">
        <v>134</v>
      </c>
    </row>
    <row r="163" spans="1:65" s="16" customFormat="1" x14ac:dyDescent="0.2">
      <c r="B163" s="235"/>
      <c r="C163" s="236"/>
      <c r="D163" s="204" t="s">
        <v>145</v>
      </c>
      <c r="E163" s="237" t="s">
        <v>1</v>
      </c>
      <c r="F163" s="238" t="s">
        <v>206</v>
      </c>
      <c r="G163" s="236"/>
      <c r="H163" s="239">
        <v>222.14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145</v>
      </c>
      <c r="AU163" s="245" t="s">
        <v>85</v>
      </c>
      <c r="AV163" s="16" t="s">
        <v>140</v>
      </c>
      <c r="AW163" s="16" t="s">
        <v>31</v>
      </c>
      <c r="AX163" s="16" t="s">
        <v>83</v>
      </c>
      <c r="AY163" s="245" t="s">
        <v>134</v>
      </c>
    </row>
    <row r="164" spans="1:65" s="2" customFormat="1" ht="21.8" customHeight="1" x14ac:dyDescent="0.2">
      <c r="A164" s="35"/>
      <c r="B164" s="36"/>
      <c r="C164" s="188" t="s">
        <v>227</v>
      </c>
      <c r="D164" s="188" t="s">
        <v>136</v>
      </c>
      <c r="E164" s="189" t="s">
        <v>250</v>
      </c>
      <c r="F164" s="190" t="s">
        <v>251</v>
      </c>
      <c r="G164" s="191" t="s">
        <v>184</v>
      </c>
      <c r="H164" s="192">
        <v>88.56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40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140</v>
      </c>
      <c r="AT164" s="200" t="s">
        <v>136</v>
      </c>
      <c r="AU164" s="200" t="s">
        <v>85</v>
      </c>
      <c r="AY164" s="18" t="s">
        <v>134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83</v>
      </c>
      <c r="BK164" s="201">
        <f>ROUND(I164*H164,2)</f>
        <v>0</v>
      </c>
      <c r="BL164" s="18" t="s">
        <v>140</v>
      </c>
      <c r="BM164" s="200" t="s">
        <v>490</v>
      </c>
    </row>
    <row r="165" spans="1:65" s="14" customFormat="1" x14ac:dyDescent="0.2">
      <c r="B165" s="213"/>
      <c r="C165" s="214"/>
      <c r="D165" s="204" t="s">
        <v>145</v>
      </c>
      <c r="E165" s="215" t="s">
        <v>1</v>
      </c>
      <c r="F165" s="216" t="s">
        <v>491</v>
      </c>
      <c r="G165" s="214"/>
      <c r="H165" s="217">
        <v>88.56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145</v>
      </c>
      <c r="AU165" s="223" t="s">
        <v>85</v>
      </c>
      <c r="AV165" s="14" t="s">
        <v>85</v>
      </c>
      <c r="AW165" s="14" t="s">
        <v>31</v>
      </c>
      <c r="AX165" s="14" t="s">
        <v>83</v>
      </c>
      <c r="AY165" s="223" t="s">
        <v>134</v>
      </c>
    </row>
    <row r="166" spans="1:65" s="2" customFormat="1" ht="16.55" customHeight="1" x14ac:dyDescent="0.2">
      <c r="A166" s="35"/>
      <c r="B166" s="36"/>
      <c r="C166" s="246" t="s">
        <v>233</v>
      </c>
      <c r="D166" s="246" t="s">
        <v>244</v>
      </c>
      <c r="E166" s="247" t="s">
        <v>257</v>
      </c>
      <c r="F166" s="248" t="s">
        <v>258</v>
      </c>
      <c r="G166" s="249" t="s">
        <v>230</v>
      </c>
      <c r="H166" s="250">
        <v>147.89500000000001</v>
      </c>
      <c r="I166" s="251"/>
      <c r="J166" s="252">
        <f>ROUND(I166*H166,2)</f>
        <v>0</v>
      </c>
      <c r="K166" s="253"/>
      <c r="L166" s="254"/>
      <c r="M166" s="255" t="s">
        <v>1</v>
      </c>
      <c r="N166" s="256" t="s">
        <v>40</v>
      </c>
      <c r="O166" s="72"/>
      <c r="P166" s="198">
        <f>O166*H166</f>
        <v>0</v>
      </c>
      <c r="Q166" s="198">
        <v>1</v>
      </c>
      <c r="R166" s="198">
        <f>Q166*H166</f>
        <v>147.89500000000001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171</v>
      </c>
      <c r="AT166" s="200" t="s">
        <v>244</v>
      </c>
      <c r="AU166" s="200" t="s">
        <v>85</v>
      </c>
      <c r="AY166" s="18" t="s">
        <v>134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83</v>
      </c>
      <c r="BK166" s="201">
        <f>ROUND(I166*H166,2)</f>
        <v>0</v>
      </c>
      <c r="BL166" s="18" t="s">
        <v>140</v>
      </c>
      <c r="BM166" s="200" t="s">
        <v>492</v>
      </c>
    </row>
    <row r="167" spans="1:65" s="14" customFormat="1" x14ac:dyDescent="0.2">
      <c r="B167" s="213"/>
      <c r="C167" s="214"/>
      <c r="D167" s="204" t="s">
        <v>145</v>
      </c>
      <c r="E167" s="214"/>
      <c r="F167" s="216" t="s">
        <v>493</v>
      </c>
      <c r="G167" s="214"/>
      <c r="H167" s="217">
        <v>147.89500000000001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145</v>
      </c>
      <c r="AU167" s="223" t="s">
        <v>85</v>
      </c>
      <c r="AV167" s="14" t="s">
        <v>85</v>
      </c>
      <c r="AW167" s="14" t="s">
        <v>4</v>
      </c>
      <c r="AX167" s="14" t="s">
        <v>83</v>
      </c>
      <c r="AY167" s="223" t="s">
        <v>134</v>
      </c>
    </row>
    <row r="168" spans="1:65" s="2" customFormat="1" ht="21.8" customHeight="1" x14ac:dyDescent="0.2">
      <c r="A168" s="35"/>
      <c r="B168" s="36"/>
      <c r="C168" s="188" t="s">
        <v>237</v>
      </c>
      <c r="D168" s="188" t="s">
        <v>136</v>
      </c>
      <c r="E168" s="189" t="s">
        <v>262</v>
      </c>
      <c r="F168" s="190" t="s">
        <v>263</v>
      </c>
      <c r="G168" s="191" t="s">
        <v>139</v>
      </c>
      <c r="H168" s="192">
        <v>185.4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40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140</v>
      </c>
      <c r="AT168" s="200" t="s">
        <v>136</v>
      </c>
      <c r="AU168" s="200" t="s">
        <v>85</v>
      </c>
      <c r="AY168" s="18" t="s">
        <v>134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83</v>
      </c>
      <c r="BK168" s="201">
        <f>ROUND(I168*H168,2)</f>
        <v>0</v>
      </c>
      <c r="BL168" s="18" t="s">
        <v>140</v>
      </c>
      <c r="BM168" s="200" t="s">
        <v>494</v>
      </c>
    </row>
    <row r="169" spans="1:65" s="14" customFormat="1" x14ac:dyDescent="0.2">
      <c r="B169" s="213"/>
      <c r="C169" s="214"/>
      <c r="D169" s="204" t="s">
        <v>145</v>
      </c>
      <c r="E169" s="215" t="s">
        <v>1</v>
      </c>
      <c r="F169" s="216" t="s">
        <v>469</v>
      </c>
      <c r="G169" s="214"/>
      <c r="H169" s="217">
        <v>185.4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145</v>
      </c>
      <c r="AU169" s="223" t="s">
        <v>85</v>
      </c>
      <c r="AV169" s="14" t="s">
        <v>85</v>
      </c>
      <c r="AW169" s="14" t="s">
        <v>31</v>
      </c>
      <c r="AX169" s="14" t="s">
        <v>83</v>
      </c>
      <c r="AY169" s="223" t="s">
        <v>134</v>
      </c>
    </row>
    <row r="170" spans="1:65" s="2" customFormat="1" ht="21.8" customHeight="1" x14ac:dyDescent="0.2">
      <c r="A170" s="35"/>
      <c r="B170" s="36"/>
      <c r="C170" s="188" t="s">
        <v>243</v>
      </c>
      <c r="D170" s="188" t="s">
        <v>136</v>
      </c>
      <c r="E170" s="189" t="s">
        <v>266</v>
      </c>
      <c r="F170" s="190" t="s">
        <v>267</v>
      </c>
      <c r="G170" s="191" t="s">
        <v>139</v>
      </c>
      <c r="H170" s="192">
        <v>618</v>
      </c>
      <c r="I170" s="193"/>
      <c r="J170" s="194">
        <f>ROUND(I170*H170,2)</f>
        <v>0</v>
      </c>
      <c r="K170" s="195"/>
      <c r="L170" s="40"/>
      <c r="M170" s="196" t="s">
        <v>1</v>
      </c>
      <c r="N170" s="197" t="s">
        <v>40</v>
      </c>
      <c r="O170" s="72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140</v>
      </c>
      <c r="AT170" s="200" t="s">
        <v>136</v>
      </c>
      <c r="AU170" s="200" t="s">
        <v>85</v>
      </c>
      <c r="AY170" s="18" t="s">
        <v>134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83</v>
      </c>
      <c r="BK170" s="201">
        <f>ROUND(I170*H170,2)</f>
        <v>0</v>
      </c>
      <c r="BL170" s="18" t="s">
        <v>140</v>
      </c>
      <c r="BM170" s="200" t="s">
        <v>495</v>
      </c>
    </row>
    <row r="171" spans="1:65" s="14" customFormat="1" x14ac:dyDescent="0.2">
      <c r="B171" s="213"/>
      <c r="C171" s="214"/>
      <c r="D171" s="204" t="s">
        <v>145</v>
      </c>
      <c r="E171" s="215" t="s">
        <v>1</v>
      </c>
      <c r="F171" s="216" t="s">
        <v>496</v>
      </c>
      <c r="G171" s="214"/>
      <c r="H171" s="217">
        <v>618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145</v>
      </c>
      <c r="AU171" s="223" t="s">
        <v>85</v>
      </c>
      <c r="AV171" s="14" t="s">
        <v>85</v>
      </c>
      <c r="AW171" s="14" t="s">
        <v>31</v>
      </c>
      <c r="AX171" s="14" t="s">
        <v>83</v>
      </c>
      <c r="AY171" s="223" t="s">
        <v>134</v>
      </c>
    </row>
    <row r="172" spans="1:65" s="2" customFormat="1" ht="16.55" customHeight="1" x14ac:dyDescent="0.2">
      <c r="A172" s="35"/>
      <c r="B172" s="36"/>
      <c r="C172" s="246" t="s">
        <v>7</v>
      </c>
      <c r="D172" s="246" t="s">
        <v>244</v>
      </c>
      <c r="E172" s="247" t="s">
        <v>271</v>
      </c>
      <c r="F172" s="248" t="s">
        <v>272</v>
      </c>
      <c r="G172" s="249" t="s">
        <v>273</v>
      </c>
      <c r="H172" s="250">
        <v>12.36</v>
      </c>
      <c r="I172" s="251"/>
      <c r="J172" s="252">
        <f>ROUND(I172*H172,2)</f>
        <v>0</v>
      </c>
      <c r="K172" s="253"/>
      <c r="L172" s="254"/>
      <c r="M172" s="255" t="s">
        <v>1</v>
      </c>
      <c r="N172" s="256" t="s">
        <v>40</v>
      </c>
      <c r="O172" s="72"/>
      <c r="P172" s="198">
        <f>O172*H172</f>
        <v>0</v>
      </c>
      <c r="Q172" s="198">
        <v>1E-3</v>
      </c>
      <c r="R172" s="198">
        <f>Q172*H172</f>
        <v>1.2359999999999999E-2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171</v>
      </c>
      <c r="AT172" s="200" t="s">
        <v>244</v>
      </c>
      <c r="AU172" s="200" t="s">
        <v>85</v>
      </c>
      <c r="AY172" s="18" t="s">
        <v>134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83</v>
      </c>
      <c r="BK172" s="201">
        <f>ROUND(I172*H172,2)</f>
        <v>0</v>
      </c>
      <c r="BL172" s="18" t="s">
        <v>140</v>
      </c>
      <c r="BM172" s="200" t="s">
        <v>497</v>
      </c>
    </row>
    <row r="173" spans="1:65" s="14" customFormat="1" x14ac:dyDescent="0.2">
      <c r="B173" s="213"/>
      <c r="C173" s="214"/>
      <c r="D173" s="204" t="s">
        <v>145</v>
      </c>
      <c r="E173" s="214"/>
      <c r="F173" s="216" t="s">
        <v>498</v>
      </c>
      <c r="G173" s="214"/>
      <c r="H173" s="217">
        <v>12.36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145</v>
      </c>
      <c r="AU173" s="223" t="s">
        <v>85</v>
      </c>
      <c r="AV173" s="14" t="s">
        <v>85</v>
      </c>
      <c r="AW173" s="14" t="s">
        <v>4</v>
      </c>
      <c r="AX173" s="14" t="s">
        <v>83</v>
      </c>
      <c r="AY173" s="223" t="s">
        <v>134</v>
      </c>
    </row>
    <row r="174" spans="1:65" s="2" customFormat="1" ht="21.8" customHeight="1" x14ac:dyDescent="0.2">
      <c r="A174" s="35"/>
      <c r="B174" s="36"/>
      <c r="C174" s="188" t="s">
        <v>256</v>
      </c>
      <c r="D174" s="188" t="s">
        <v>136</v>
      </c>
      <c r="E174" s="189" t="s">
        <v>277</v>
      </c>
      <c r="F174" s="190" t="s">
        <v>278</v>
      </c>
      <c r="G174" s="191" t="s">
        <v>279</v>
      </c>
      <c r="H174" s="192">
        <v>6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40</v>
      </c>
      <c r="O174" s="72"/>
      <c r="P174" s="198">
        <f>O174*H174</f>
        <v>0</v>
      </c>
      <c r="Q174" s="198">
        <v>1.281E-2</v>
      </c>
      <c r="R174" s="198">
        <f>Q174*H174</f>
        <v>7.6859999999999998E-2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140</v>
      </c>
      <c r="AT174" s="200" t="s">
        <v>136</v>
      </c>
      <c r="AU174" s="200" t="s">
        <v>85</v>
      </c>
      <c r="AY174" s="18" t="s">
        <v>134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83</v>
      </c>
      <c r="BK174" s="201">
        <f>ROUND(I174*H174,2)</f>
        <v>0</v>
      </c>
      <c r="BL174" s="18" t="s">
        <v>140</v>
      </c>
      <c r="BM174" s="200" t="s">
        <v>499</v>
      </c>
    </row>
    <row r="175" spans="1:65" s="12" customFormat="1" ht="22.75" customHeight="1" x14ac:dyDescent="0.2">
      <c r="B175" s="172"/>
      <c r="C175" s="173"/>
      <c r="D175" s="174" t="s">
        <v>74</v>
      </c>
      <c r="E175" s="186" t="s">
        <v>140</v>
      </c>
      <c r="F175" s="186" t="s">
        <v>291</v>
      </c>
      <c r="G175" s="173"/>
      <c r="H175" s="173"/>
      <c r="I175" s="176"/>
      <c r="J175" s="187">
        <f>BK175</f>
        <v>0</v>
      </c>
      <c r="K175" s="173"/>
      <c r="L175" s="178"/>
      <c r="M175" s="179"/>
      <c r="N175" s="180"/>
      <c r="O175" s="180"/>
      <c r="P175" s="181">
        <f>SUM(P176:P177)</f>
        <v>0</v>
      </c>
      <c r="Q175" s="180"/>
      <c r="R175" s="181">
        <f>SUM(R176:R177)</f>
        <v>0</v>
      </c>
      <c r="S175" s="180"/>
      <c r="T175" s="182">
        <f>SUM(T176:T177)</f>
        <v>0</v>
      </c>
      <c r="AR175" s="183" t="s">
        <v>83</v>
      </c>
      <c r="AT175" s="184" t="s">
        <v>74</v>
      </c>
      <c r="AU175" s="184" t="s">
        <v>83</v>
      </c>
      <c r="AY175" s="183" t="s">
        <v>134</v>
      </c>
      <c r="BK175" s="185">
        <f>SUM(BK176:BK177)</f>
        <v>0</v>
      </c>
    </row>
    <row r="176" spans="1:65" s="2" customFormat="1" ht="21.8" customHeight="1" x14ac:dyDescent="0.2">
      <c r="A176" s="35"/>
      <c r="B176" s="36"/>
      <c r="C176" s="188" t="s">
        <v>261</v>
      </c>
      <c r="D176" s="188" t="s">
        <v>136</v>
      </c>
      <c r="E176" s="189" t="s">
        <v>293</v>
      </c>
      <c r="F176" s="190" t="s">
        <v>294</v>
      </c>
      <c r="G176" s="191" t="s">
        <v>184</v>
      </c>
      <c r="H176" s="192">
        <v>22.14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40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140</v>
      </c>
      <c r="AT176" s="200" t="s">
        <v>136</v>
      </c>
      <c r="AU176" s="200" t="s">
        <v>85</v>
      </c>
      <c r="AY176" s="18" t="s">
        <v>134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83</v>
      </c>
      <c r="BK176" s="201">
        <f>ROUND(I176*H176,2)</f>
        <v>0</v>
      </c>
      <c r="BL176" s="18" t="s">
        <v>140</v>
      </c>
      <c r="BM176" s="200" t="s">
        <v>500</v>
      </c>
    </row>
    <row r="177" spans="1:65" s="14" customFormat="1" x14ac:dyDescent="0.2">
      <c r="B177" s="213"/>
      <c r="C177" s="214"/>
      <c r="D177" s="204" t="s">
        <v>145</v>
      </c>
      <c r="E177" s="215" t="s">
        <v>1</v>
      </c>
      <c r="F177" s="216" t="s">
        <v>501</v>
      </c>
      <c r="G177" s="214"/>
      <c r="H177" s="217">
        <v>22.14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145</v>
      </c>
      <c r="AU177" s="223" t="s">
        <v>85</v>
      </c>
      <c r="AV177" s="14" t="s">
        <v>85</v>
      </c>
      <c r="AW177" s="14" t="s">
        <v>31</v>
      </c>
      <c r="AX177" s="14" t="s">
        <v>83</v>
      </c>
      <c r="AY177" s="223" t="s">
        <v>134</v>
      </c>
    </row>
    <row r="178" spans="1:65" s="12" customFormat="1" ht="22.75" customHeight="1" x14ac:dyDescent="0.2">
      <c r="B178" s="172"/>
      <c r="C178" s="173"/>
      <c r="D178" s="174" t="s">
        <v>74</v>
      </c>
      <c r="E178" s="186" t="s">
        <v>155</v>
      </c>
      <c r="F178" s="186" t="s">
        <v>317</v>
      </c>
      <c r="G178" s="173"/>
      <c r="H178" s="173"/>
      <c r="I178" s="176"/>
      <c r="J178" s="187">
        <f>BK178</f>
        <v>0</v>
      </c>
      <c r="K178" s="173"/>
      <c r="L178" s="178"/>
      <c r="M178" s="179"/>
      <c r="N178" s="180"/>
      <c r="O178" s="180"/>
      <c r="P178" s="181">
        <f>SUM(P179:P189)</f>
        <v>0</v>
      </c>
      <c r="Q178" s="180"/>
      <c r="R178" s="181">
        <f>SUM(R179:R189)</f>
        <v>8.4598800000000001</v>
      </c>
      <c r="S178" s="180"/>
      <c r="T178" s="182">
        <f>SUM(T179:T189)</f>
        <v>0</v>
      </c>
      <c r="AR178" s="183" t="s">
        <v>83</v>
      </c>
      <c r="AT178" s="184" t="s">
        <v>74</v>
      </c>
      <c r="AU178" s="184" t="s">
        <v>83</v>
      </c>
      <c r="AY178" s="183" t="s">
        <v>134</v>
      </c>
      <c r="BK178" s="185">
        <f>SUM(BK179:BK189)</f>
        <v>0</v>
      </c>
    </row>
    <row r="179" spans="1:65" s="2" customFormat="1" ht="16.55" customHeight="1" x14ac:dyDescent="0.2">
      <c r="A179" s="35"/>
      <c r="B179" s="36"/>
      <c r="C179" s="188" t="s">
        <v>265</v>
      </c>
      <c r="D179" s="188" t="s">
        <v>136</v>
      </c>
      <c r="E179" s="189" t="s">
        <v>319</v>
      </c>
      <c r="F179" s="190" t="s">
        <v>320</v>
      </c>
      <c r="G179" s="191" t="s">
        <v>139</v>
      </c>
      <c r="H179" s="192">
        <v>36</v>
      </c>
      <c r="I179" s="193"/>
      <c r="J179" s="194">
        <f>ROUND(I179*H179,2)</f>
        <v>0</v>
      </c>
      <c r="K179" s="195"/>
      <c r="L179" s="40"/>
      <c r="M179" s="196" t="s">
        <v>1</v>
      </c>
      <c r="N179" s="197" t="s">
        <v>40</v>
      </c>
      <c r="O179" s="72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140</v>
      </c>
      <c r="AT179" s="200" t="s">
        <v>136</v>
      </c>
      <c r="AU179" s="200" t="s">
        <v>85</v>
      </c>
      <c r="AY179" s="18" t="s">
        <v>134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8" t="s">
        <v>83</v>
      </c>
      <c r="BK179" s="201">
        <f>ROUND(I179*H179,2)</f>
        <v>0</v>
      </c>
      <c r="BL179" s="18" t="s">
        <v>140</v>
      </c>
      <c r="BM179" s="200" t="s">
        <v>502</v>
      </c>
    </row>
    <row r="180" spans="1:65" s="14" customFormat="1" x14ac:dyDescent="0.2">
      <c r="B180" s="213"/>
      <c r="C180" s="214"/>
      <c r="D180" s="204" t="s">
        <v>145</v>
      </c>
      <c r="E180" s="215" t="s">
        <v>1</v>
      </c>
      <c r="F180" s="216" t="s">
        <v>462</v>
      </c>
      <c r="G180" s="214"/>
      <c r="H180" s="217">
        <v>36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145</v>
      </c>
      <c r="AU180" s="223" t="s">
        <v>85</v>
      </c>
      <c r="AV180" s="14" t="s">
        <v>85</v>
      </c>
      <c r="AW180" s="14" t="s">
        <v>31</v>
      </c>
      <c r="AX180" s="14" t="s">
        <v>83</v>
      </c>
      <c r="AY180" s="223" t="s">
        <v>134</v>
      </c>
    </row>
    <row r="181" spans="1:65" s="2" customFormat="1" ht="21.8" customHeight="1" x14ac:dyDescent="0.2">
      <c r="A181" s="35"/>
      <c r="B181" s="36"/>
      <c r="C181" s="188" t="s">
        <v>270</v>
      </c>
      <c r="D181" s="188" t="s">
        <v>136</v>
      </c>
      <c r="E181" s="189" t="s">
        <v>324</v>
      </c>
      <c r="F181" s="190" t="s">
        <v>325</v>
      </c>
      <c r="G181" s="191" t="s">
        <v>139</v>
      </c>
      <c r="H181" s="192">
        <v>81</v>
      </c>
      <c r="I181" s="193"/>
      <c r="J181" s="194">
        <f>ROUND(I181*H181,2)</f>
        <v>0</v>
      </c>
      <c r="K181" s="195"/>
      <c r="L181" s="40"/>
      <c r="M181" s="196" t="s">
        <v>1</v>
      </c>
      <c r="N181" s="197" t="s">
        <v>40</v>
      </c>
      <c r="O181" s="72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0" t="s">
        <v>140</v>
      </c>
      <c r="AT181" s="200" t="s">
        <v>136</v>
      </c>
      <c r="AU181" s="200" t="s">
        <v>85</v>
      </c>
      <c r="AY181" s="18" t="s">
        <v>134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8" t="s">
        <v>83</v>
      </c>
      <c r="BK181" s="201">
        <f>ROUND(I181*H181,2)</f>
        <v>0</v>
      </c>
      <c r="BL181" s="18" t="s">
        <v>140</v>
      </c>
      <c r="BM181" s="200" t="s">
        <v>503</v>
      </c>
    </row>
    <row r="182" spans="1:65" s="14" customFormat="1" x14ac:dyDescent="0.2">
      <c r="B182" s="213"/>
      <c r="C182" s="214"/>
      <c r="D182" s="204" t="s">
        <v>145</v>
      </c>
      <c r="E182" s="215" t="s">
        <v>1</v>
      </c>
      <c r="F182" s="216" t="s">
        <v>504</v>
      </c>
      <c r="G182" s="214"/>
      <c r="H182" s="217">
        <v>81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145</v>
      </c>
      <c r="AU182" s="223" t="s">
        <v>85</v>
      </c>
      <c r="AV182" s="14" t="s">
        <v>85</v>
      </c>
      <c r="AW182" s="14" t="s">
        <v>31</v>
      </c>
      <c r="AX182" s="14" t="s">
        <v>83</v>
      </c>
      <c r="AY182" s="223" t="s">
        <v>134</v>
      </c>
    </row>
    <row r="183" spans="1:65" s="2" customFormat="1" ht="33.049999999999997" customHeight="1" x14ac:dyDescent="0.2">
      <c r="A183" s="35"/>
      <c r="B183" s="36"/>
      <c r="C183" s="188" t="s">
        <v>276</v>
      </c>
      <c r="D183" s="188" t="s">
        <v>136</v>
      </c>
      <c r="E183" s="189" t="s">
        <v>328</v>
      </c>
      <c r="F183" s="190" t="s">
        <v>329</v>
      </c>
      <c r="G183" s="191" t="s">
        <v>139</v>
      </c>
      <c r="H183" s="192">
        <v>36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40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140</v>
      </c>
      <c r="AT183" s="200" t="s">
        <v>136</v>
      </c>
      <c r="AU183" s="200" t="s">
        <v>85</v>
      </c>
      <c r="AY183" s="18" t="s">
        <v>134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83</v>
      </c>
      <c r="BK183" s="201">
        <f>ROUND(I183*H183,2)</f>
        <v>0</v>
      </c>
      <c r="BL183" s="18" t="s">
        <v>140</v>
      </c>
      <c r="BM183" s="200" t="s">
        <v>505</v>
      </c>
    </row>
    <row r="184" spans="1:65" s="2" customFormat="1" ht="33.049999999999997" customHeight="1" x14ac:dyDescent="0.2">
      <c r="A184" s="35"/>
      <c r="B184" s="36"/>
      <c r="C184" s="188" t="s">
        <v>282</v>
      </c>
      <c r="D184" s="188" t="s">
        <v>136</v>
      </c>
      <c r="E184" s="189" t="s">
        <v>336</v>
      </c>
      <c r="F184" s="190" t="s">
        <v>337</v>
      </c>
      <c r="G184" s="191" t="s">
        <v>139</v>
      </c>
      <c r="H184" s="192">
        <v>36</v>
      </c>
      <c r="I184" s="193"/>
      <c r="J184" s="194">
        <f>ROUND(I184*H184,2)</f>
        <v>0</v>
      </c>
      <c r="K184" s="195"/>
      <c r="L184" s="40"/>
      <c r="M184" s="196" t="s">
        <v>1</v>
      </c>
      <c r="N184" s="197" t="s">
        <v>40</v>
      </c>
      <c r="O184" s="7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140</v>
      </c>
      <c r="AT184" s="200" t="s">
        <v>136</v>
      </c>
      <c r="AU184" s="200" t="s">
        <v>85</v>
      </c>
      <c r="AY184" s="18" t="s">
        <v>134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83</v>
      </c>
      <c r="BK184" s="201">
        <f>ROUND(I184*H184,2)</f>
        <v>0</v>
      </c>
      <c r="BL184" s="18" t="s">
        <v>140</v>
      </c>
      <c r="BM184" s="200" t="s">
        <v>506</v>
      </c>
    </row>
    <row r="185" spans="1:65" s="2" customFormat="1" ht="33.049999999999997" customHeight="1" x14ac:dyDescent="0.2">
      <c r="A185" s="35"/>
      <c r="B185" s="36"/>
      <c r="C185" s="188" t="s">
        <v>287</v>
      </c>
      <c r="D185" s="188" t="s">
        <v>136</v>
      </c>
      <c r="E185" s="189" t="s">
        <v>507</v>
      </c>
      <c r="F185" s="190" t="s">
        <v>508</v>
      </c>
      <c r="G185" s="191" t="s">
        <v>139</v>
      </c>
      <c r="H185" s="192">
        <v>52.8</v>
      </c>
      <c r="I185" s="193"/>
      <c r="J185" s="194">
        <f>ROUND(I185*H185,2)</f>
        <v>0</v>
      </c>
      <c r="K185" s="195"/>
      <c r="L185" s="40"/>
      <c r="M185" s="196" t="s">
        <v>1</v>
      </c>
      <c r="N185" s="197" t="s">
        <v>40</v>
      </c>
      <c r="O185" s="72"/>
      <c r="P185" s="198">
        <f>O185*H185</f>
        <v>0</v>
      </c>
      <c r="Q185" s="198">
        <v>0.10100000000000001</v>
      </c>
      <c r="R185" s="198">
        <f>Q185*H185</f>
        <v>5.3327999999999998</v>
      </c>
      <c r="S185" s="198">
        <v>0</v>
      </c>
      <c r="T185" s="19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0" t="s">
        <v>140</v>
      </c>
      <c r="AT185" s="200" t="s">
        <v>136</v>
      </c>
      <c r="AU185" s="200" t="s">
        <v>85</v>
      </c>
      <c r="AY185" s="18" t="s">
        <v>134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8" t="s">
        <v>83</v>
      </c>
      <c r="BK185" s="201">
        <f>ROUND(I185*H185,2)</f>
        <v>0</v>
      </c>
      <c r="BL185" s="18" t="s">
        <v>140</v>
      </c>
      <c r="BM185" s="200" t="s">
        <v>509</v>
      </c>
    </row>
    <row r="186" spans="1:65" s="2" customFormat="1" ht="21.8" customHeight="1" x14ac:dyDescent="0.2">
      <c r="A186" s="35"/>
      <c r="B186" s="36"/>
      <c r="C186" s="246" t="s">
        <v>292</v>
      </c>
      <c r="D186" s="246" t="s">
        <v>244</v>
      </c>
      <c r="E186" s="247" t="s">
        <v>510</v>
      </c>
      <c r="F186" s="248" t="s">
        <v>511</v>
      </c>
      <c r="G186" s="249" t="s">
        <v>139</v>
      </c>
      <c r="H186" s="250">
        <v>27.192</v>
      </c>
      <c r="I186" s="251"/>
      <c r="J186" s="252">
        <f>ROUND(I186*H186,2)</f>
        <v>0</v>
      </c>
      <c r="K186" s="253"/>
      <c r="L186" s="254"/>
      <c r="M186" s="255" t="s">
        <v>1</v>
      </c>
      <c r="N186" s="256" t="s">
        <v>40</v>
      </c>
      <c r="O186" s="72"/>
      <c r="P186" s="198">
        <f>O186*H186</f>
        <v>0</v>
      </c>
      <c r="Q186" s="198">
        <v>0.115</v>
      </c>
      <c r="R186" s="198">
        <f>Q186*H186</f>
        <v>3.1270800000000003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171</v>
      </c>
      <c r="AT186" s="200" t="s">
        <v>244</v>
      </c>
      <c r="AU186" s="200" t="s">
        <v>85</v>
      </c>
      <c r="AY186" s="18" t="s">
        <v>134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83</v>
      </c>
      <c r="BK186" s="201">
        <f>ROUND(I186*H186,2)</f>
        <v>0</v>
      </c>
      <c r="BL186" s="18" t="s">
        <v>140</v>
      </c>
      <c r="BM186" s="200" t="s">
        <v>512</v>
      </c>
    </row>
    <row r="187" spans="1:65" s="13" customFormat="1" x14ac:dyDescent="0.2">
      <c r="B187" s="202"/>
      <c r="C187" s="203"/>
      <c r="D187" s="204" t="s">
        <v>145</v>
      </c>
      <c r="E187" s="205" t="s">
        <v>1</v>
      </c>
      <c r="F187" s="206" t="s">
        <v>513</v>
      </c>
      <c r="G187" s="203"/>
      <c r="H187" s="205" t="s">
        <v>1</v>
      </c>
      <c r="I187" s="207"/>
      <c r="J187" s="203"/>
      <c r="K187" s="203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145</v>
      </c>
      <c r="AU187" s="212" t="s">
        <v>85</v>
      </c>
      <c r="AV187" s="13" t="s">
        <v>83</v>
      </c>
      <c r="AW187" s="13" t="s">
        <v>31</v>
      </c>
      <c r="AX187" s="13" t="s">
        <v>75</v>
      </c>
      <c r="AY187" s="212" t="s">
        <v>134</v>
      </c>
    </row>
    <row r="188" spans="1:65" s="14" customFormat="1" x14ac:dyDescent="0.2">
      <c r="B188" s="213"/>
      <c r="C188" s="214"/>
      <c r="D188" s="204" t="s">
        <v>145</v>
      </c>
      <c r="E188" s="215" t="s">
        <v>1</v>
      </c>
      <c r="F188" s="216" t="s">
        <v>514</v>
      </c>
      <c r="G188" s="214"/>
      <c r="H188" s="217">
        <v>26.4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145</v>
      </c>
      <c r="AU188" s="223" t="s">
        <v>85</v>
      </c>
      <c r="AV188" s="14" t="s">
        <v>85</v>
      </c>
      <c r="AW188" s="14" t="s">
        <v>31</v>
      </c>
      <c r="AX188" s="14" t="s">
        <v>83</v>
      </c>
      <c r="AY188" s="223" t="s">
        <v>134</v>
      </c>
    </row>
    <row r="189" spans="1:65" s="14" customFormat="1" x14ac:dyDescent="0.2">
      <c r="B189" s="213"/>
      <c r="C189" s="214"/>
      <c r="D189" s="204" t="s">
        <v>145</v>
      </c>
      <c r="E189" s="214"/>
      <c r="F189" s="216" t="s">
        <v>515</v>
      </c>
      <c r="G189" s="214"/>
      <c r="H189" s="217">
        <v>27.192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145</v>
      </c>
      <c r="AU189" s="223" t="s">
        <v>85</v>
      </c>
      <c r="AV189" s="14" t="s">
        <v>85</v>
      </c>
      <c r="AW189" s="14" t="s">
        <v>4</v>
      </c>
      <c r="AX189" s="14" t="s">
        <v>83</v>
      </c>
      <c r="AY189" s="223" t="s">
        <v>134</v>
      </c>
    </row>
    <row r="190" spans="1:65" s="12" customFormat="1" ht="22.75" customHeight="1" x14ac:dyDescent="0.2">
      <c r="B190" s="172"/>
      <c r="C190" s="173"/>
      <c r="D190" s="174" t="s">
        <v>74</v>
      </c>
      <c r="E190" s="186" t="s">
        <v>171</v>
      </c>
      <c r="F190" s="186" t="s">
        <v>339</v>
      </c>
      <c r="G190" s="173"/>
      <c r="H190" s="173"/>
      <c r="I190" s="176"/>
      <c r="J190" s="187">
        <f>BK190</f>
        <v>0</v>
      </c>
      <c r="K190" s="173"/>
      <c r="L190" s="178"/>
      <c r="M190" s="179"/>
      <c r="N190" s="180"/>
      <c r="O190" s="180"/>
      <c r="P190" s="181">
        <f>SUM(P191:P206)</f>
        <v>0</v>
      </c>
      <c r="Q190" s="180"/>
      <c r="R190" s="181">
        <f>SUM(R191:R206)</f>
        <v>1.3883976500000001</v>
      </c>
      <c r="S190" s="180"/>
      <c r="T190" s="182">
        <f>SUM(T191:T206)</f>
        <v>0</v>
      </c>
      <c r="AR190" s="183" t="s">
        <v>83</v>
      </c>
      <c r="AT190" s="184" t="s">
        <v>74</v>
      </c>
      <c r="AU190" s="184" t="s">
        <v>83</v>
      </c>
      <c r="AY190" s="183" t="s">
        <v>134</v>
      </c>
      <c r="BK190" s="185">
        <f>SUM(BK191:BK206)</f>
        <v>0</v>
      </c>
    </row>
    <row r="191" spans="1:65" s="2" customFormat="1" ht="21.8" customHeight="1" x14ac:dyDescent="0.2">
      <c r="A191" s="35"/>
      <c r="B191" s="36"/>
      <c r="C191" s="188" t="s">
        <v>297</v>
      </c>
      <c r="D191" s="188" t="s">
        <v>136</v>
      </c>
      <c r="E191" s="189" t="s">
        <v>516</v>
      </c>
      <c r="F191" s="190" t="s">
        <v>517</v>
      </c>
      <c r="G191" s="191" t="s">
        <v>168</v>
      </c>
      <c r="H191" s="192">
        <v>246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40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140</v>
      </c>
      <c r="AT191" s="200" t="s">
        <v>136</v>
      </c>
      <c r="AU191" s="200" t="s">
        <v>85</v>
      </c>
      <c r="AY191" s="18" t="s">
        <v>134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83</v>
      </c>
      <c r="BK191" s="201">
        <f>ROUND(I191*H191,2)</f>
        <v>0</v>
      </c>
      <c r="BL191" s="18" t="s">
        <v>140</v>
      </c>
      <c r="BM191" s="200" t="s">
        <v>518</v>
      </c>
    </row>
    <row r="192" spans="1:65" s="2" customFormat="1" ht="21.8" customHeight="1" x14ac:dyDescent="0.2">
      <c r="A192" s="35"/>
      <c r="B192" s="36"/>
      <c r="C192" s="246" t="s">
        <v>301</v>
      </c>
      <c r="D192" s="246" t="s">
        <v>244</v>
      </c>
      <c r="E192" s="247" t="s">
        <v>519</v>
      </c>
      <c r="F192" s="248" t="s">
        <v>520</v>
      </c>
      <c r="G192" s="249" t="s">
        <v>168</v>
      </c>
      <c r="H192" s="250">
        <v>249.69</v>
      </c>
      <c r="I192" s="251"/>
      <c r="J192" s="252">
        <f>ROUND(I192*H192,2)</f>
        <v>0</v>
      </c>
      <c r="K192" s="253"/>
      <c r="L192" s="254"/>
      <c r="M192" s="255" t="s">
        <v>1</v>
      </c>
      <c r="N192" s="256" t="s">
        <v>40</v>
      </c>
      <c r="O192" s="72"/>
      <c r="P192" s="198">
        <f>O192*H192</f>
        <v>0</v>
      </c>
      <c r="Q192" s="198">
        <v>1.48E-3</v>
      </c>
      <c r="R192" s="198">
        <f>Q192*H192</f>
        <v>0.36954120000000001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171</v>
      </c>
      <c r="AT192" s="200" t="s">
        <v>244</v>
      </c>
      <c r="AU192" s="200" t="s">
        <v>85</v>
      </c>
      <c r="AY192" s="18" t="s">
        <v>134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83</v>
      </c>
      <c r="BK192" s="201">
        <f>ROUND(I192*H192,2)</f>
        <v>0</v>
      </c>
      <c r="BL192" s="18" t="s">
        <v>140</v>
      </c>
      <c r="BM192" s="200" t="s">
        <v>521</v>
      </c>
    </row>
    <row r="193" spans="1:65" s="14" customFormat="1" x14ac:dyDescent="0.2">
      <c r="B193" s="213"/>
      <c r="C193" s="214"/>
      <c r="D193" s="204" t="s">
        <v>145</v>
      </c>
      <c r="E193" s="214"/>
      <c r="F193" s="216" t="s">
        <v>522</v>
      </c>
      <c r="G193" s="214"/>
      <c r="H193" s="217">
        <v>249.69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145</v>
      </c>
      <c r="AU193" s="223" t="s">
        <v>85</v>
      </c>
      <c r="AV193" s="14" t="s">
        <v>85</v>
      </c>
      <c r="AW193" s="14" t="s">
        <v>4</v>
      </c>
      <c r="AX193" s="14" t="s">
        <v>83</v>
      </c>
      <c r="AY193" s="223" t="s">
        <v>134</v>
      </c>
    </row>
    <row r="194" spans="1:65" s="2" customFormat="1" ht="21.8" customHeight="1" x14ac:dyDescent="0.2">
      <c r="A194" s="35"/>
      <c r="B194" s="36"/>
      <c r="C194" s="188" t="s">
        <v>305</v>
      </c>
      <c r="D194" s="188" t="s">
        <v>136</v>
      </c>
      <c r="E194" s="189" t="s">
        <v>523</v>
      </c>
      <c r="F194" s="190" t="s">
        <v>524</v>
      </c>
      <c r="G194" s="191" t="s">
        <v>279</v>
      </c>
      <c r="H194" s="192">
        <v>22</v>
      </c>
      <c r="I194" s="193"/>
      <c r="J194" s="194">
        <f>ROUND(I194*H194,2)</f>
        <v>0</v>
      </c>
      <c r="K194" s="195"/>
      <c r="L194" s="40"/>
      <c r="M194" s="196" t="s">
        <v>1</v>
      </c>
      <c r="N194" s="197" t="s">
        <v>40</v>
      </c>
      <c r="O194" s="72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140</v>
      </c>
      <c r="AT194" s="200" t="s">
        <v>136</v>
      </c>
      <c r="AU194" s="200" t="s">
        <v>85</v>
      </c>
      <c r="AY194" s="18" t="s">
        <v>134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83</v>
      </c>
      <c r="BK194" s="201">
        <f>ROUND(I194*H194,2)</f>
        <v>0</v>
      </c>
      <c r="BL194" s="18" t="s">
        <v>140</v>
      </c>
      <c r="BM194" s="200" t="s">
        <v>525</v>
      </c>
    </row>
    <row r="195" spans="1:65" s="2" customFormat="1" ht="16.55" customHeight="1" x14ac:dyDescent="0.2">
      <c r="A195" s="35"/>
      <c r="B195" s="36"/>
      <c r="C195" s="246" t="s">
        <v>309</v>
      </c>
      <c r="D195" s="246" t="s">
        <v>244</v>
      </c>
      <c r="E195" s="247" t="s">
        <v>526</v>
      </c>
      <c r="F195" s="248" t="s">
        <v>527</v>
      </c>
      <c r="G195" s="249" t="s">
        <v>279</v>
      </c>
      <c r="H195" s="250">
        <v>20</v>
      </c>
      <c r="I195" s="251"/>
      <c r="J195" s="252">
        <f>ROUND(I195*H195,2)</f>
        <v>0</v>
      </c>
      <c r="K195" s="253"/>
      <c r="L195" s="254"/>
      <c r="M195" s="255" t="s">
        <v>1</v>
      </c>
      <c r="N195" s="256" t="s">
        <v>40</v>
      </c>
      <c r="O195" s="72"/>
      <c r="P195" s="198">
        <f>O195*H195</f>
        <v>0</v>
      </c>
      <c r="Q195" s="198">
        <v>2.9999999999999997E-4</v>
      </c>
      <c r="R195" s="198">
        <f>Q195*H195</f>
        <v>5.9999999999999993E-3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171</v>
      </c>
      <c r="AT195" s="200" t="s">
        <v>244</v>
      </c>
      <c r="AU195" s="200" t="s">
        <v>85</v>
      </c>
      <c r="AY195" s="18" t="s">
        <v>134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83</v>
      </c>
      <c r="BK195" s="201">
        <f>ROUND(I195*H195,2)</f>
        <v>0</v>
      </c>
      <c r="BL195" s="18" t="s">
        <v>140</v>
      </c>
      <c r="BM195" s="200" t="s">
        <v>528</v>
      </c>
    </row>
    <row r="196" spans="1:65" s="2" customFormat="1" ht="16.55" customHeight="1" x14ac:dyDescent="0.2">
      <c r="A196" s="35"/>
      <c r="B196" s="36"/>
      <c r="C196" s="246" t="s">
        <v>313</v>
      </c>
      <c r="D196" s="246" t="s">
        <v>244</v>
      </c>
      <c r="E196" s="247" t="s">
        <v>529</v>
      </c>
      <c r="F196" s="248" t="s">
        <v>530</v>
      </c>
      <c r="G196" s="249" t="s">
        <v>279</v>
      </c>
      <c r="H196" s="250">
        <v>1.0149999999999999</v>
      </c>
      <c r="I196" s="251"/>
      <c r="J196" s="252">
        <f>ROUND(I196*H196,2)</f>
        <v>0</v>
      </c>
      <c r="K196" s="253"/>
      <c r="L196" s="254"/>
      <c r="M196" s="255" t="s">
        <v>1</v>
      </c>
      <c r="N196" s="256" t="s">
        <v>40</v>
      </c>
      <c r="O196" s="72"/>
      <c r="P196" s="198">
        <f>O196*H196</f>
        <v>0</v>
      </c>
      <c r="Q196" s="198">
        <v>4.2999999999999999E-4</v>
      </c>
      <c r="R196" s="198">
        <f>Q196*H196</f>
        <v>4.3644999999999996E-4</v>
      </c>
      <c r="S196" s="198">
        <v>0</v>
      </c>
      <c r="T196" s="19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171</v>
      </c>
      <c r="AT196" s="200" t="s">
        <v>244</v>
      </c>
      <c r="AU196" s="200" t="s">
        <v>85</v>
      </c>
      <c r="AY196" s="18" t="s">
        <v>134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8" t="s">
        <v>83</v>
      </c>
      <c r="BK196" s="201">
        <f>ROUND(I196*H196,2)</f>
        <v>0</v>
      </c>
      <c r="BL196" s="18" t="s">
        <v>140</v>
      </c>
      <c r="BM196" s="200" t="s">
        <v>531</v>
      </c>
    </row>
    <row r="197" spans="1:65" s="14" customFormat="1" x14ac:dyDescent="0.2">
      <c r="B197" s="213"/>
      <c r="C197" s="214"/>
      <c r="D197" s="204" t="s">
        <v>145</v>
      </c>
      <c r="E197" s="214"/>
      <c r="F197" s="216" t="s">
        <v>532</v>
      </c>
      <c r="G197" s="214"/>
      <c r="H197" s="217">
        <v>1.0149999999999999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145</v>
      </c>
      <c r="AU197" s="223" t="s">
        <v>85</v>
      </c>
      <c r="AV197" s="14" t="s">
        <v>85</v>
      </c>
      <c r="AW197" s="14" t="s">
        <v>4</v>
      </c>
      <c r="AX197" s="14" t="s">
        <v>83</v>
      </c>
      <c r="AY197" s="223" t="s">
        <v>134</v>
      </c>
    </row>
    <row r="198" spans="1:65" s="2" customFormat="1" ht="16.55" customHeight="1" x14ac:dyDescent="0.2">
      <c r="A198" s="35"/>
      <c r="B198" s="36"/>
      <c r="C198" s="246" t="s">
        <v>318</v>
      </c>
      <c r="D198" s="246" t="s">
        <v>244</v>
      </c>
      <c r="E198" s="247" t="s">
        <v>533</v>
      </c>
      <c r="F198" s="248" t="s">
        <v>534</v>
      </c>
      <c r="G198" s="249" t="s">
        <v>279</v>
      </c>
      <c r="H198" s="250">
        <v>1</v>
      </c>
      <c r="I198" s="251"/>
      <c r="J198" s="252">
        <f t="shared" ref="J198:J206" si="0">ROUND(I198*H198,2)</f>
        <v>0</v>
      </c>
      <c r="K198" s="253"/>
      <c r="L198" s="254"/>
      <c r="M198" s="255" t="s">
        <v>1</v>
      </c>
      <c r="N198" s="256" t="s">
        <v>40</v>
      </c>
      <c r="O198" s="72"/>
      <c r="P198" s="198">
        <f t="shared" ref="P198:P206" si="1">O198*H198</f>
        <v>0</v>
      </c>
      <c r="Q198" s="198">
        <v>3.2000000000000003E-4</v>
      </c>
      <c r="R198" s="198">
        <f t="shared" ref="R198:R206" si="2">Q198*H198</f>
        <v>3.2000000000000003E-4</v>
      </c>
      <c r="S198" s="198">
        <v>0</v>
      </c>
      <c r="T198" s="199">
        <f t="shared" ref="T198:T206" si="3"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171</v>
      </c>
      <c r="AT198" s="200" t="s">
        <v>244</v>
      </c>
      <c r="AU198" s="200" t="s">
        <v>85</v>
      </c>
      <c r="AY198" s="18" t="s">
        <v>134</v>
      </c>
      <c r="BE198" s="201">
        <f t="shared" ref="BE198:BE206" si="4">IF(N198="základní",J198,0)</f>
        <v>0</v>
      </c>
      <c r="BF198" s="201">
        <f t="shared" ref="BF198:BF206" si="5">IF(N198="snížená",J198,0)</f>
        <v>0</v>
      </c>
      <c r="BG198" s="201">
        <f t="shared" ref="BG198:BG206" si="6">IF(N198="zákl. přenesená",J198,0)</f>
        <v>0</v>
      </c>
      <c r="BH198" s="201">
        <f t="shared" ref="BH198:BH206" si="7">IF(N198="sníž. přenesená",J198,0)</f>
        <v>0</v>
      </c>
      <c r="BI198" s="201">
        <f t="shared" ref="BI198:BI206" si="8">IF(N198="nulová",J198,0)</f>
        <v>0</v>
      </c>
      <c r="BJ198" s="18" t="s">
        <v>83</v>
      </c>
      <c r="BK198" s="201">
        <f t="shared" ref="BK198:BK206" si="9">ROUND(I198*H198,2)</f>
        <v>0</v>
      </c>
      <c r="BL198" s="18" t="s">
        <v>140</v>
      </c>
      <c r="BM198" s="200" t="s">
        <v>535</v>
      </c>
    </row>
    <row r="199" spans="1:65" s="2" customFormat="1" ht="21.8" customHeight="1" x14ac:dyDescent="0.2">
      <c r="A199" s="35"/>
      <c r="B199" s="36"/>
      <c r="C199" s="188" t="s">
        <v>323</v>
      </c>
      <c r="D199" s="188" t="s">
        <v>136</v>
      </c>
      <c r="E199" s="189" t="s">
        <v>536</v>
      </c>
      <c r="F199" s="190" t="s">
        <v>537</v>
      </c>
      <c r="G199" s="191" t="s">
        <v>279</v>
      </c>
      <c r="H199" s="192">
        <v>10</v>
      </c>
      <c r="I199" s="193"/>
      <c r="J199" s="194">
        <f t="shared" si="0"/>
        <v>0</v>
      </c>
      <c r="K199" s="195"/>
      <c r="L199" s="40"/>
      <c r="M199" s="196" t="s">
        <v>1</v>
      </c>
      <c r="N199" s="197" t="s">
        <v>40</v>
      </c>
      <c r="O199" s="72"/>
      <c r="P199" s="198">
        <f t="shared" si="1"/>
        <v>0</v>
      </c>
      <c r="Q199" s="198">
        <v>0</v>
      </c>
      <c r="R199" s="198">
        <f t="shared" si="2"/>
        <v>0</v>
      </c>
      <c r="S199" s="198">
        <v>0</v>
      </c>
      <c r="T199" s="199">
        <f t="shared" si="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140</v>
      </c>
      <c r="AT199" s="200" t="s">
        <v>136</v>
      </c>
      <c r="AU199" s="200" t="s">
        <v>85</v>
      </c>
      <c r="AY199" s="18" t="s">
        <v>134</v>
      </c>
      <c r="BE199" s="201">
        <f t="shared" si="4"/>
        <v>0</v>
      </c>
      <c r="BF199" s="201">
        <f t="shared" si="5"/>
        <v>0</v>
      </c>
      <c r="BG199" s="201">
        <f t="shared" si="6"/>
        <v>0</v>
      </c>
      <c r="BH199" s="201">
        <f t="shared" si="7"/>
        <v>0</v>
      </c>
      <c r="BI199" s="201">
        <f t="shared" si="8"/>
        <v>0</v>
      </c>
      <c r="BJ199" s="18" t="s">
        <v>83</v>
      </c>
      <c r="BK199" s="201">
        <f t="shared" si="9"/>
        <v>0</v>
      </c>
      <c r="BL199" s="18" t="s">
        <v>140</v>
      </c>
      <c r="BM199" s="200" t="s">
        <v>538</v>
      </c>
    </row>
    <row r="200" spans="1:65" s="2" customFormat="1" ht="16.55" customHeight="1" x14ac:dyDescent="0.2">
      <c r="A200" s="35"/>
      <c r="B200" s="36"/>
      <c r="C200" s="246" t="s">
        <v>327</v>
      </c>
      <c r="D200" s="246" t="s">
        <v>244</v>
      </c>
      <c r="E200" s="247" t="s">
        <v>539</v>
      </c>
      <c r="F200" s="248" t="s">
        <v>540</v>
      </c>
      <c r="G200" s="249" t="s">
        <v>279</v>
      </c>
      <c r="H200" s="250">
        <v>10</v>
      </c>
      <c r="I200" s="251"/>
      <c r="J200" s="252">
        <f t="shared" si="0"/>
        <v>0</v>
      </c>
      <c r="K200" s="253"/>
      <c r="L200" s="254"/>
      <c r="M200" s="255" t="s">
        <v>1</v>
      </c>
      <c r="N200" s="256" t="s">
        <v>40</v>
      </c>
      <c r="O200" s="72"/>
      <c r="P200" s="198">
        <f t="shared" si="1"/>
        <v>0</v>
      </c>
      <c r="Q200" s="198">
        <v>4.4999999999999999E-4</v>
      </c>
      <c r="R200" s="198">
        <f t="shared" si="2"/>
        <v>4.4999999999999997E-3</v>
      </c>
      <c r="S200" s="198">
        <v>0</v>
      </c>
      <c r="T200" s="199">
        <f t="shared" si="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0" t="s">
        <v>171</v>
      </c>
      <c r="AT200" s="200" t="s">
        <v>244</v>
      </c>
      <c r="AU200" s="200" t="s">
        <v>85</v>
      </c>
      <c r="AY200" s="18" t="s">
        <v>134</v>
      </c>
      <c r="BE200" s="201">
        <f t="shared" si="4"/>
        <v>0</v>
      </c>
      <c r="BF200" s="201">
        <f t="shared" si="5"/>
        <v>0</v>
      </c>
      <c r="BG200" s="201">
        <f t="shared" si="6"/>
        <v>0</v>
      </c>
      <c r="BH200" s="201">
        <f t="shared" si="7"/>
        <v>0</v>
      </c>
      <c r="BI200" s="201">
        <f t="shared" si="8"/>
        <v>0</v>
      </c>
      <c r="BJ200" s="18" t="s">
        <v>83</v>
      </c>
      <c r="BK200" s="201">
        <f t="shared" si="9"/>
        <v>0</v>
      </c>
      <c r="BL200" s="18" t="s">
        <v>140</v>
      </c>
      <c r="BM200" s="200" t="s">
        <v>541</v>
      </c>
    </row>
    <row r="201" spans="1:65" s="2" customFormat="1" ht="16.55" customHeight="1" x14ac:dyDescent="0.2">
      <c r="A201" s="35"/>
      <c r="B201" s="36"/>
      <c r="C201" s="188" t="s">
        <v>331</v>
      </c>
      <c r="D201" s="188" t="s">
        <v>136</v>
      </c>
      <c r="E201" s="189" t="s">
        <v>542</v>
      </c>
      <c r="F201" s="190" t="s">
        <v>543</v>
      </c>
      <c r="G201" s="191" t="s">
        <v>168</v>
      </c>
      <c r="H201" s="192">
        <v>246</v>
      </c>
      <c r="I201" s="193"/>
      <c r="J201" s="194">
        <f t="shared" si="0"/>
        <v>0</v>
      </c>
      <c r="K201" s="195"/>
      <c r="L201" s="40"/>
      <c r="M201" s="196" t="s">
        <v>1</v>
      </c>
      <c r="N201" s="197" t="s">
        <v>40</v>
      </c>
      <c r="O201" s="72"/>
      <c r="P201" s="198">
        <f t="shared" si="1"/>
        <v>0</v>
      </c>
      <c r="Q201" s="198">
        <v>0</v>
      </c>
      <c r="R201" s="198">
        <f t="shared" si="2"/>
        <v>0</v>
      </c>
      <c r="S201" s="198">
        <v>0</v>
      </c>
      <c r="T201" s="199">
        <f t="shared" si="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140</v>
      </c>
      <c r="AT201" s="200" t="s">
        <v>136</v>
      </c>
      <c r="AU201" s="200" t="s">
        <v>85</v>
      </c>
      <c r="AY201" s="18" t="s">
        <v>134</v>
      </c>
      <c r="BE201" s="201">
        <f t="shared" si="4"/>
        <v>0</v>
      </c>
      <c r="BF201" s="201">
        <f t="shared" si="5"/>
        <v>0</v>
      </c>
      <c r="BG201" s="201">
        <f t="shared" si="6"/>
        <v>0</v>
      </c>
      <c r="BH201" s="201">
        <f t="shared" si="7"/>
        <v>0</v>
      </c>
      <c r="BI201" s="201">
        <f t="shared" si="8"/>
        <v>0</v>
      </c>
      <c r="BJ201" s="18" t="s">
        <v>83</v>
      </c>
      <c r="BK201" s="201">
        <f t="shared" si="9"/>
        <v>0</v>
      </c>
      <c r="BL201" s="18" t="s">
        <v>140</v>
      </c>
      <c r="BM201" s="200" t="s">
        <v>544</v>
      </c>
    </row>
    <row r="202" spans="1:65" s="2" customFormat="1" ht="21.8" customHeight="1" x14ac:dyDescent="0.2">
      <c r="A202" s="35"/>
      <c r="B202" s="36"/>
      <c r="C202" s="188" t="s">
        <v>335</v>
      </c>
      <c r="D202" s="188" t="s">
        <v>136</v>
      </c>
      <c r="E202" s="189" t="s">
        <v>354</v>
      </c>
      <c r="F202" s="190" t="s">
        <v>355</v>
      </c>
      <c r="G202" s="191" t="s">
        <v>279</v>
      </c>
      <c r="H202" s="192">
        <v>2</v>
      </c>
      <c r="I202" s="193"/>
      <c r="J202" s="194">
        <f t="shared" si="0"/>
        <v>0</v>
      </c>
      <c r="K202" s="195"/>
      <c r="L202" s="40"/>
      <c r="M202" s="196" t="s">
        <v>1</v>
      </c>
      <c r="N202" s="197" t="s">
        <v>40</v>
      </c>
      <c r="O202" s="72"/>
      <c r="P202" s="198">
        <f t="shared" si="1"/>
        <v>0</v>
      </c>
      <c r="Q202" s="198">
        <v>0.45937</v>
      </c>
      <c r="R202" s="198">
        <f t="shared" si="2"/>
        <v>0.91874</v>
      </c>
      <c r="S202" s="198">
        <v>0</v>
      </c>
      <c r="T202" s="199">
        <f t="shared" si="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140</v>
      </c>
      <c r="AT202" s="200" t="s">
        <v>136</v>
      </c>
      <c r="AU202" s="200" t="s">
        <v>85</v>
      </c>
      <c r="AY202" s="18" t="s">
        <v>134</v>
      </c>
      <c r="BE202" s="201">
        <f t="shared" si="4"/>
        <v>0</v>
      </c>
      <c r="BF202" s="201">
        <f t="shared" si="5"/>
        <v>0</v>
      </c>
      <c r="BG202" s="201">
        <f t="shared" si="6"/>
        <v>0</v>
      </c>
      <c r="BH202" s="201">
        <f t="shared" si="7"/>
        <v>0</v>
      </c>
      <c r="BI202" s="201">
        <f t="shared" si="8"/>
        <v>0</v>
      </c>
      <c r="BJ202" s="18" t="s">
        <v>83</v>
      </c>
      <c r="BK202" s="201">
        <f t="shared" si="9"/>
        <v>0</v>
      </c>
      <c r="BL202" s="18" t="s">
        <v>140</v>
      </c>
      <c r="BM202" s="200" t="s">
        <v>545</v>
      </c>
    </row>
    <row r="203" spans="1:65" s="2" customFormat="1" ht="21.8" customHeight="1" x14ac:dyDescent="0.2">
      <c r="A203" s="35"/>
      <c r="B203" s="36"/>
      <c r="C203" s="188" t="s">
        <v>340</v>
      </c>
      <c r="D203" s="188" t="s">
        <v>136</v>
      </c>
      <c r="E203" s="189" t="s">
        <v>546</v>
      </c>
      <c r="F203" s="190" t="s">
        <v>547</v>
      </c>
      <c r="G203" s="191" t="s">
        <v>279</v>
      </c>
      <c r="H203" s="192">
        <v>2</v>
      </c>
      <c r="I203" s="193"/>
      <c r="J203" s="194">
        <f t="shared" si="0"/>
        <v>0</v>
      </c>
      <c r="K203" s="195"/>
      <c r="L203" s="40"/>
      <c r="M203" s="196" t="s">
        <v>1</v>
      </c>
      <c r="N203" s="197" t="s">
        <v>40</v>
      </c>
      <c r="O203" s="72"/>
      <c r="P203" s="198">
        <f t="shared" si="1"/>
        <v>0</v>
      </c>
      <c r="Q203" s="198">
        <v>1.6000000000000001E-4</v>
      </c>
      <c r="R203" s="198">
        <f t="shared" si="2"/>
        <v>3.2000000000000003E-4</v>
      </c>
      <c r="S203" s="198">
        <v>0</v>
      </c>
      <c r="T203" s="199">
        <f t="shared" si="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140</v>
      </c>
      <c r="AT203" s="200" t="s">
        <v>136</v>
      </c>
      <c r="AU203" s="200" t="s">
        <v>85</v>
      </c>
      <c r="AY203" s="18" t="s">
        <v>134</v>
      </c>
      <c r="BE203" s="201">
        <f t="shared" si="4"/>
        <v>0</v>
      </c>
      <c r="BF203" s="201">
        <f t="shared" si="5"/>
        <v>0</v>
      </c>
      <c r="BG203" s="201">
        <f t="shared" si="6"/>
        <v>0</v>
      </c>
      <c r="BH203" s="201">
        <f t="shared" si="7"/>
        <v>0</v>
      </c>
      <c r="BI203" s="201">
        <f t="shared" si="8"/>
        <v>0</v>
      </c>
      <c r="BJ203" s="18" t="s">
        <v>83</v>
      </c>
      <c r="BK203" s="201">
        <f t="shared" si="9"/>
        <v>0</v>
      </c>
      <c r="BL203" s="18" t="s">
        <v>140</v>
      </c>
      <c r="BM203" s="200" t="s">
        <v>548</v>
      </c>
    </row>
    <row r="204" spans="1:65" s="2" customFormat="1" ht="21.8" customHeight="1" x14ac:dyDescent="0.2">
      <c r="A204" s="35"/>
      <c r="B204" s="36"/>
      <c r="C204" s="246" t="s">
        <v>344</v>
      </c>
      <c r="D204" s="246" t="s">
        <v>244</v>
      </c>
      <c r="E204" s="247" t="s">
        <v>549</v>
      </c>
      <c r="F204" s="248" t="s">
        <v>550</v>
      </c>
      <c r="G204" s="249" t="s">
        <v>279</v>
      </c>
      <c r="H204" s="250">
        <v>2</v>
      </c>
      <c r="I204" s="251"/>
      <c r="J204" s="252">
        <f t="shared" si="0"/>
        <v>0</v>
      </c>
      <c r="K204" s="253"/>
      <c r="L204" s="254"/>
      <c r="M204" s="255" t="s">
        <v>1</v>
      </c>
      <c r="N204" s="256" t="s">
        <v>40</v>
      </c>
      <c r="O204" s="72"/>
      <c r="P204" s="198">
        <f t="shared" si="1"/>
        <v>0</v>
      </c>
      <c r="Q204" s="198">
        <v>4.7999999999999996E-3</v>
      </c>
      <c r="R204" s="198">
        <f t="shared" si="2"/>
        <v>9.5999999999999992E-3</v>
      </c>
      <c r="S204" s="198">
        <v>0</v>
      </c>
      <c r="T204" s="199">
        <f t="shared" si="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171</v>
      </c>
      <c r="AT204" s="200" t="s">
        <v>244</v>
      </c>
      <c r="AU204" s="200" t="s">
        <v>85</v>
      </c>
      <c r="AY204" s="18" t="s">
        <v>134</v>
      </c>
      <c r="BE204" s="201">
        <f t="shared" si="4"/>
        <v>0</v>
      </c>
      <c r="BF204" s="201">
        <f t="shared" si="5"/>
        <v>0</v>
      </c>
      <c r="BG204" s="201">
        <f t="shared" si="6"/>
        <v>0</v>
      </c>
      <c r="BH204" s="201">
        <f t="shared" si="7"/>
        <v>0</v>
      </c>
      <c r="BI204" s="201">
        <f t="shared" si="8"/>
        <v>0</v>
      </c>
      <c r="BJ204" s="18" t="s">
        <v>83</v>
      </c>
      <c r="BK204" s="201">
        <f t="shared" si="9"/>
        <v>0</v>
      </c>
      <c r="BL204" s="18" t="s">
        <v>140</v>
      </c>
      <c r="BM204" s="200" t="s">
        <v>551</v>
      </c>
    </row>
    <row r="205" spans="1:65" s="2" customFormat="1" ht="16.55" customHeight="1" x14ac:dyDescent="0.2">
      <c r="A205" s="35"/>
      <c r="B205" s="36"/>
      <c r="C205" s="188" t="s">
        <v>348</v>
      </c>
      <c r="D205" s="188" t="s">
        <v>136</v>
      </c>
      <c r="E205" s="189" t="s">
        <v>552</v>
      </c>
      <c r="F205" s="190" t="s">
        <v>553</v>
      </c>
      <c r="G205" s="191" t="s">
        <v>168</v>
      </c>
      <c r="H205" s="192">
        <v>246</v>
      </c>
      <c r="I205" s="193"/>
      <c r="J205" s="194">
        <f t="shared" si="0"/>
        <v>0</v>
      </c>
      <c r="K205" s="195"/>
      <c r="L205" s="40"/>
      <c r="M205" s="196" t="s">
        <v>1</v>
      </c>
      <c r="N205" s="197" t="s">
        <v>40</v>
      </c>
      <c r="O205" s="72"/>
      <c r="P205" s="198">
        <f t="shared" si="1"/>
        <v>0</v>
      </c>
      <c r="Q205" s="198">
        <v>1.9000000000000001E-4</v>
      </c>
      <c r="R205" s="198">
        <f t="shared" si="2"/>
        <v>4.6740000000000004E-2</v>
      </c>
      <c r="S205" s="198">
        <v>0</v>
      </c>
      <c r="T205" s="199">
        <f t="shared" si="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140</v>
      </c>
      <c r="AT205" s="200" t="s">
        <v>136</v>
      </c>
      <c r="AU205" s="200" t="s">
        <v>85</v>
      </c>
      <c r="AY205" s="18" t="s">
        <v>134</v>
      </c>
      <c r="BE205" s="201">
        <f t="shared" si="4"/>
        <v>0</v>
      </c>
      <c r="BF205" s="201">
        <f t="shared" si="5"/>
        <v>0</v>
      </c>
      <c r="BG205" s="201">
        <f t="shared" si="6"/>
        <v>0</v>
      </c>
      <c r="BH205" s="201">
        <f t="shared" si="7"/>
        <v>0</v>
      </c>
      <c r="BI205" s="201">
        <f t="shared" si="8"/>
        <v>0</v>
      </c>
      <c r="BJ205" s="18" t="s">
        <v>83</v>
      </c>
      <c r="BK205" s="201">
        <f t="shared" si="9"/>
        <v>0</v>
      </c>
      <c r="BL205" s="18" t="s">
        <v>140</v>
      </c>
      <c r="BM205" s="200" t="s">
        <v>554</v>
      </c>
    </row>
    <row r="206" spans="1:65" s="2" customFormat="1" ht="21.8" customHeight="1" x14ac:dyDescent="0.2">
      <c r="A206" s="35"/>
      <c r="B206" s="36"/>
      <c r="C206" s="188" t="s">
        <v>353</v>
      </c>
      <c r="D206" s="188" t="s">
        <v>136</v>
      </c>
      <c r="E206" s="189" t="s">
        <v>555</v>
      </c>
      <c r="F206" s="190" t="s">
        <v>556</v>
      </c>
      <c r="G206" s="191" t="s">
        <v>168</v>
      </c>
      <c r="H206" s="192">
        <v>460</v>
      </c>
      <c r="I206" s="193"/>
      <c r="J206" s="194">
        <f t="shared" si="0"/>
        <v>0</v>
      </c>
      <c r="K206" s="195"/>
      <c r="L206" s="40"/>
      <c r="M206" s="196" t="s">
        <v>1</v>
      </c>
      <c r="N206" s="197" t="s">
        <v>40</v>
      </c>
      <c r="O206" s="72"/>
      <c r="P206" s="198">
        <f t="shared" si="1"/>
        <v>0</v>
      </c>
      <c r="Q206" s="198">
        <v>6.9999999999999994E-5</v>
      </c>
      <c r="R206" s="198">
        <f t="shared" si="2"/>
        <v>3.2199999999999999E-2</v>
      </c>
      <c r="S206" s="198">
        <v>0</v>
      </c>
      <c r="T206" s="199">
        <f t="shared" si="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0" t="s">
        <v>140</v>
      </c>
      <c r="AT206" s="200" t="s">
        <v>136</v>
      </c>
      <c r="AU206" s="200" t="s">
        <v>85</v>
      </c>
      <c r="AY206" s="18" t="s">
        <v>134</v>
      </c>
      <c r="BE206" s="201">
        <f t="shared" si="4"/>
        <v>0</v>
      </c>
      <c r="BF206" s="201">
        <f t="shared" si="5"/>
        <v>0</v>
      </c>
      <c r="BG206" s="201">
        <f t="shared" si="6"/>
        <v>0</v>
      </c>
      <c r="BH206" s="201">
        <f t="shared" si="7"/>
        <v>0</v>
      </c>
      <c r="BI206" s="201">
        <f t="shared" si="8"/>
        <v>0</v>
      </c>
      <c r="BJ206" s="18" t="s">
        <v>83</v>
      </c>
      <c r="BK206" s="201">
        <f t="shared" si="9"/>
        <v>0</v>
      </c>
      <c r="BL206" s="18" t="s">
        <v>140</v>
      </c>
      <c r="BM206" s="200" t="s">
        <v>557</v>
      </c>
    </row>
    <row r="207" spans="1:65" s="12" customFormat="1" ht="22.75" customHeight="1" x14ac:dyDescent="0.2">
      <c r="B207" s="172"/>
      <c r="C207" s="173"/>
      <c r="D207" s="174" t="s">
        <v>74</v>
      </c>
      <c r="E207" s="186" t="s">
        <v>176</v>
      </c>
      <c r="F207" s="186" t="s">
        <v>397</v>
      </c>
      <c r="G207" s="173"/>
      <c r="H207" s="173"/>
      <c r="I207" s="176"/>
      <c r="J207" s="187">
        <f>BK207</f>
        <v>0</v>
      </c>
      <c r="K207" s="173"/>
      <c r="L207" s="178"/>
      <c r="M207" s="179"/>
      <c r="N207" s="180"/>
      <c r="O207" s="180"/>
      <c r="P207" s="181">
        <f>P208+SUM(P209:P211)</f>
        <v>0</v>
      </c>
      <c r="Q207" s="180"/>
      <c r="R207" s="181">
        <f>R208+SUM(R209:R211)</f>
        <v>2E-3</v>
      </c>
      <c r="S207" s="180"/>
      <c r="T207" s="182">
        <f>T208+SUM(T209:T211)</f>
        <v>2</v>
      </c>
      <c r="AR207" s="183" t="s">
        <v>83</v>
      </c>
      <c r="AT207" s="184" t="s">
        <v>74</v>
      </c>
      <c r="AU207" s="184" t="s">
        <v>83</v>
      </c>
      <c r="AY207" s="183" t="s">
        <v>134</v>
      </c>
      <c r="BK207" s="185">
        <f>BK208+SUM(BK209:BK211)</f>
        <v>0</v>
      </c>
    </row>
    <row r="208" spans="1:65" s="2" customFormat="1" ht="21.8" customHeight="1" x14ac:dyDescent="0.2">
      <c r="A208" s="35"/>
      <c r="B208" s="36"/>
      <c r="C208" s="188" t="s">
        <v>357</v>
      </c>
      <c r="D208" s="188" t="s">
        <v>136</v>
      </c>
      <c r="E208" s="189" t="s">
        <v>399</v>
      </c>
      <c r="F208" s="190" t="s">
        <v>400</v>
      </c>
      <c r="G208" s="191" t="s">
        <v>168</v>
      </c>
      <c r="H208" s="192">
        <v>40</v>
      </c>
      <c r="I208" s="193"/>
      <c r="J208" s="194">
        <f>ROUND(I208*H208,2)</f>
        <v>0</v>
      </c>
      <c r="K208" s="195"/>
      <c r="L208" s="40"/>
      <c r="M208" s="196" t="s">
        <v>1</v>
      </c>
      <c r="N208" s="197" t="s">
        <v>40</v>
      </c>
      <c r="O208" s="72"/>
      <c r="P208" s="198">
        <f>O208*H208</f>
        <v>0</v>
      </c>
      <c r="Q208" s="198">
        <v>5.0000000000000002E-5</v>
      </c>
      <c r="R208" s="198">
        <f>Q208*H208</f>
        <v>2E-3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140</v>
      </c>
      <c r="AT208" s="200" t="s">
        <v>136</v>
      </c>
      <c r="AU208" s="200" t="s">
        <v>85</v>
      </c>
      <c r="AY208" s="18" t="s">
        <v>134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83</v>
      </c>
      <c r="BK208" s="201">
        <f>ROUND(I208*H208,2)</f>
        <v>0</v>
      </c>
      <c r="BL208" s="18" t="s">
        <v>140</v>
      </c>
      <c r="BM208" s="200" t="s">
        <v>558</v>
      </c>
    </row>
    <row r="209" spans="1:65" s="2" customFormat="1" ht="21.8" customHeight="1" x14ac:dyDescent="0.2">
      <c r="A209" s="35"/>
      <c r="B209" s="36"/>
      <c r="C209" s="188" t="s">
        <v>361</v>
      </c>
      <c r="D209" s="188" t="s">
        <v>136</v>
      </c>
      <c r="E209" s="189" t="s">
        <v>404</v>
      </c>
      <c r="F209" s="190" t="s">
        <v>405</v>
      </c>
      <c r="G209" s="191" t="s">
        <v>168</v>
      </c>
      <c r="H209" s="192">
        <v>40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40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140</v>
      </c>
      <c r="AT209" s="200" t="s">
        <v>136</v>
      </c>
      <c r="AU209" s="200" t="s">
        <v>85</v>
      </c>
      <c r="AY209" s="18" t="s">
        <v>134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83</v>
      </c>
      <c r="BK209" s="201">
        <f>ROUND(I209*H209,2)</f>
        <v>0</v>
      </c>
      <c r="BL209" s="18" t="s">
        <v>140</v>
      </c>
      <c r="BM209" s="200" t="s">
        <v>559</v>
      </c>
    </row>
    <row r="210" spans="1:65" s="2" customFormat="1" ht="16.55" customHeight="1" x14ac:dyDescent="0.2">
      <c r="A210" s="35"/>
      <c r="B210" s="36"/>
      <c r="C210" s="188" t="s">
        <v>365</v>
      </c>
      <c r="D210" s="188" t="s">
        <v>136</v>
      </c>
      <c r="E210" s="189" t="s">
        <v>560</v>
      </c>
      <c r="F210" s="190" t="s">
        <v>561</v>
      </c>
      <c r="G210" s="191" t="s">
        <v>184</v>
      </c>
      <c r="H210" s="192">
        <v>1</v>
      </c>
      <c r="I210" s="193"/>
      <c r="J210" s="194">
        <f>ROUND(I210*H210,2)</f>
        <v>0</v>
      </c>
      <c r="K210" s="195"/>
      <c r="L210" s="40"/>
      <c r="M210" s="196" t="s">
        <v>1</v>
      </c>
      <c r="N210" s="197" t="s">
        <v>40</v>
      </c>
      <c r="O210" s="72"/>
      <c r="P210" s="198">
        <f>O210*H210</f>
        <v>0</v>
      </c>
      <c r="Q210" s="198">
        <v>0</v>
      </c>
      <c r="R210" s="198">
        <f>Q210*H210</f>
        <v>0</v>
      </c>
      <c r="S210" s="198">
        <v>2</v>
      </c>
      <c r="T210" s="199">
        <f>S210*H210</f>
        <v>2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140</v>
      </c>
      <c r="AT210" s="200" t="s">
        <v>136</v>
      </c>
      <c r="AU210" s="200" t="s">
        <v>85</v>
      </c>
      <c r="AY210" s="18" t="s">
        <v>134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8" t="s">
        <v>83</v>
      </c>
      <c r="BK210" s="201">
        <f>ROUND(I210*H210,2)</f>
        <v>0</v>
      </c>
      <c r="BL210" s="18" t="s">
        <v>140</v>
      </c>
      <c r="BM210" s="200" t="s">
        <v>562</v>
      </c>
    </row>
    <row r="211" spans="1:65" s="12" customFormat="1" ht="20.8" customHeight="1" x14ac:dyDescent="0.2">
      <c r="B211" s="172"/>
      <c r="C211" s="173"/>
      <c r="D211" s="174" t="s">
        <v>74</v>
      </c>
      <c r="E211" s="186" t="s">
        <v>407</v>
      </c>
      <c r="F211" s="186" t="s">
        <v>408</v>
      </c>
      <c r="G211" s="173"/>
      <c r="H211" s="173"/>
      <c r="I211" s="176"/>
      <c r="J211" s="187">
        <f>BK211</f>
        <v>0</v>
      </c>
      <c r="K211" s="173"/>
      <c r="L211" s="178"/>
      <c r="M211" s="179"/>
      <c r="N211" s="180"/>
      <c r="O211" s="180"/>
      <c r="P211" s="181">
        <f>SUM(P212:P213)</f>
        <v>0</v>
      </c>
      <c r="Q211" s="180"/>
      <c r="R211" s="181">
        <f>SUM(R212:R213)</f>
        <v>0</v>
      </c>
      <c r="S211" s="180"/>
      <c r="T211" s="182">
        <f>SUM(T212:T213)</f>
        <v>0</v>
      </c>
      <c r="AR211" s="183" t="s">
        <v>83</v>
      </c>
      <c r="AT211" s="184" t="s">
        <v>74</v>
      </c>
      <c r="AU211" s="184" t="s">
        <v>85</v>
      </c>
      <c r="AY211" s="183" t="s">
        <v>134</v>
      </c>
      <c r="BK211" s="185">
        <f>SUM(BK212:BK213)</f>
        <v>0</v>
      </c>
    </row>
    <row r="212" spans="1:65" s="2" customFormat="1" ht="33.049999999999997" customHeight="1" x14ac:dyDescent="0.2">
      <c r="A212" s="35"/>
      <c r="B212" s="36"/>
      <c r="C212" s="188" t="s">
        <v>369</v>
      </c>
      <c r="D212" s="188" t="s">
        <v>136</v>
      </c>
      <c r="E212" s="189" t="s">
        <v>410</v>
      </c>
      <c r="F212" s="190" t="s">
        <v>411</v>
      </c>
      <c r="G212" s="191" t="s">
        <v>230</v>
      </c>
      <c r="H212" s="192">
        <v>157.38999999999999</v>
      </c>
      <c r="I212" s="193"/>
      <c r="J212" s="194">
        <f>ROUND(I212*H212,2)</f>
        <v>0</v>
      </c>
      <c r="K212" s="195"/>
      <c r="L212" s="40"/>
      <c r="M212" s="196" t="s">
        <v>1</v>
      </c>
      <c r="N212" s="197" t="s">
        <v>40</v>
      </c>
      <c r="O212" s="72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0" t="s">
        <v>140</v>
      </c>
      <c r="AT212" s="200" t="s">
        <v>136</v>
      </c>
      <c r="AU212" s="200" t="s">
        <v>148</v>
      </c>
      <c r="AY212" s="18" t="s">
        <v>134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8" t="s">
        <v>83</v>
      </c>
      <c r="BK212" s="201">
        <f>ROUND(I212*H212,2)</f>
        <v>0</v>
      </c>
      <c r="BL212" s="18" t="s">
        <v>140</v>
      </c>
      <c r="BM212" s="200" t="s">
        <v>563</v>
      </c>
    </row>
    <row r="213" spans="1:65" s="2" customFormat="1" ht="21.8" customHeight="1" x14ac:dyDescent="0.2">
      <c r="A213" s="35"/>
      <c r="B213" s="36"/>
      <c r="C213" s="188" t="s">
        <v>373</v>
      </c>
      <c r="D213" s="188" t="s">
        <v>136</v>
      </c>
      <c r="E213" s="189" t="s">
        <v>414</v>
      </c>
      <c r="F213" s="190" t="s">
        <v>415</v>
      </c>
      <c r="G213" s="191" t="s">
        <v>230</v>
      </c>
      <c r="H213" s="192">
        <v>1.3879999999999999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40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140</v>
      </c>
      <c r="AT213" s="200" t="s">
        <v>136</v>
      </c>
      <c r="AU213" s="200" t="s">
        <v>148</v>
      </c>
      <c r="AY213" s="18" t="s">
        <v>134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83</v>
      </c>
      <c r="BK213" s="201">
        <f>ROUND(I213*H213,2)</f>
        <v>0</v>
      </c>
      <c r="BL213" s="18" t="s">
        <v>140</v>
      </c>
      <c r="BM213" s="200" t="s">
        <v>564</v>
      </c>
    </row>
    <row r="214" spans="1:65" s="12" customFormat="1" ht="22.75" customHeight="1" x14ac:dyDescent="0.2">
      <c r="B214" s="172"/>
      <c r="C214" s="173"/>
      <c r="D214" s="174" t="s">
        <v>74</v>
      </c>
      <c r="E214" s="186" t="s">
        <v>417</v>
      </c>
      <c r="F214" s="186" t="s">
        <v>418</v>
      </c>
      <c r="G214" s="173"/>
      <c r="H214" s="173"/>
      <c r="I214" s="176"/>
      <c r="J214" s="187">
        <f>BK214</f>
        <v>0</v>
      </c>
      <c r="K214" s="173"/>
      <c r="L214" s="178"/>
      <c r="M214" s="179"/>
      <c r="N214" s="180"/>
      <c r="O214" s="180"/>
      <c r="P214" s="181">
        <f>SUM(P215:P219)</f>
        <v>0</v>
      </c>
      <c r="Q214" s="180"/>
      <c r="R214" s="181">
        <f>SUM(R215:R219)</f>
        <v>0</v>
      </c>
      <c r="S214" s="180"/>
      <c r="T214" s="182">
        <f>SUM(T215:T219)</f>
        <v>0</v>
      </c>
      <c r="AR214" s="183" t="s">
        <v>83</v>
      </c>
      <c r="AT214" s="184" t="s">
        <v>74</v>
      </c>
      <c r="AU214" s="184" t="s">
        <v>83</v>
      </c>
      <c r="AY214" s="183" t="s">
        <v>134</v>
      </c>
      <c r="BK214" s="185">
        <f>SUM(BK215:BK219)</f>
        <v>0</v>
      </c>
    </row>
    <row r="215" spans="1:65" s="2" customFormat="1" ht="21.8" customHeight="1" x14ac:dyDescent="0.2">
      <c r="A215" s="35"/>
      <c r="B215" s="36"/>
      <c r="C215" s="188" t="s">
        <v>377</v>
      </c>
      <c r="D215" s="188" t="s">
        <v>136</v>
      </c>
      <c r="E215" s="189" t="s">
        <v>420</v>
      </c>
      <c r="F215" s="190" t="s">
        <v>421</v>
      </c>
      <c r="G215" s="191" t="s">
        <v>230</v>
      </c>
      <c r="H215" s="192">
        <v>20.72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40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140</v>
      </c>
      <c r="AT215" s="200" t="s">
        <v>136</v>
      </c>
      <c r="AU215" s="200" t="s">
        <v>85</v>
      </c>
      <c r="AY215" s="18" t="s">
        <v>134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83</v>
      </c>
      <c r="BK215" s="201">
        <f>ROUND(I215*H215,2)</f>
        <v>0</v>
      </c>
      <c r="BL215" s="18" t="s">
        <v>140</v>
      </c>
      <c r="BM215" s="200" t="s">
        <v>565</v>
      </c>
    </row>
    <row r="216" spans="1:65" s="2" customFormat="1" ht="21.8" customHeight="1" x14ac:dyDescent="0.2">
      <c r="A216" s="35"/>
      <c r="B216" s="36"/>
      <c r="C216" s="188" t="s">
        <v>381</v>
      </c>
      <c r="D216" s="188" t="s">
        <v>136</v>
      </c>
      <c r="E216" s="189" t="s">
        <v>424</v>
      </c>
      <c r="F216" s="190" t="s">
        <v>425</v>
      </c>
      <c r="G216" s="191" t="s">
        <v>230</v>
      </c>
      <c r="H216" s="192">
        <v>186.48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40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140</v>
      </c>
      <c r="AT216" s="200" t="s">
        <v>136</v>
      </c>
      <c r="AU216" s="200" t="s">
        <v>85</v>
      </c>
      <c r="AY216" s="18" t="s">
        <v>134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83</v>
      </c>
      <c r="BK216" s="201">
        <f>ROUND(I216*H216,2)</f>
        <v>0</v>
      </c>
      <c r="BL216" s="18" t="s">
        <v>140</v>
      </c>
      <c r="BM216" s="200" t="s">
        <v>566</v>
      </c>
    </row>
    <row r="217" spans="1:65" s="14" customFormat="1" x14ac:dyDescent="0.2">
      <c r="B217" s="213"/>
      <c r="C217" s="214"/>
      <c r="D217" s="204" t="s">
        <v>145</v>
      </c>
      <c r="E217" s="214"/>
      <c r="F217" s="216" t="s">
        <v>567</v>
      </c>
      <c r="G217" s="214"/>
      <c r="H217" s="217">
        <v>186.48</v>
      </c>
      <c r="I217" s="218"/>
      <c r="J217" s="214"/>
      <c r="K217" s="214"/>
      <c r="L217" s="219"/>
      <c r="M217" s="220"/>
      <c r="N217" s="221"/>
      <c r="O217" s="221"/>
      <c r="P217" s="221"/>
      <c r="Q217" s="221"/>
      <c r="R217" s="221"/>
      <c r="S217" s="221"/>
      <c r="T217" s="222"/>
      <c r="AT217" s="223" t="s">
        <v>145</v>
      </c>
      <c r="AU217" s="223" t="s">
        <v>85</v>
      </c>
      <c r="AV217" s="14" t="s">
        <v>85</v>
      </c>
      <c r="AW217" s="14" t="s">
        <v>4</v>
      </c>
      <c r="AX217" s="14" t="s">
        <v>83</v>
      </c>
      <c r="AY217" s="223" t="s">
        <v>134</v>
      </c>
    </row>
    <row r="218" spans="1:65" s="2" customFormat="1" ht="16.55" customHeight="1" x14ac:dyDescent="0.2">
      <c r="A218" s="35"/>
      <c r="B218" s="36"/>
      <c r="C218" s="188" t="s">
        <v>385</v>
      </c>
      <c r="D218" s="188" t="s">
        <v>136</v>
      </c>
      <c r="E218" s="189" t="s">
        <v>429</v>
      </c>
      <c r="F218" s="190" t="s">
        <v>430</v>
      </c>
      <c r="G218" s="191" t="s">
        <v>230</v>
      </c>
      <c r="H218" s="192">
        <v>20.72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40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140</v>
      </c>
      <c r="AT218" s="200" t="s">
        <v>136</v>
      </c>
      <c r="AU218" s="200" t="s">
        <v>85</v>
      </c>
      <c r="AY218" s="18" t="s">
        <v>134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83</v>
      </c>
      <c r="BK218" s="201">
        <f>ROUND(I218*H218,2)</f>
        <v>0</v>
      </c>
      <c r="BL218" s="18" t="s">
        <v>140</v>
      </c>
      <c r="BM218" s="200" t="s">
        <v>568</v>
      </c>
    </row>
    <row r="219" spans="1:65" s="2" customFormat="1" ht="33.049999999999997" customHeight="1" x14ac:dyDescent="0.2">
      <c r="A219" s="35"/>
      <c r="B219" s="36"/>
      <c r="C219" s="188" t="s">
        <v>389</v>
      </c>
      <c r="D219" s="188" t="s">
        <v>136</v>
      </c>
      <c r="E219" s="189" t="s">
        <v>433</v>
      </c>
      <c r="F219" s="190" t="s">
        <v>434</v>
      </c>
      <c r="G219" s="191" t="s">
        <v>230</v>
      </c>
      <c r="H219" s="192">
        <v>20.72</v>
      </c>
      <c r="I219" s="193"/>
      <c r="J219" s="194">
        <f>ROUND(I219*H219,2)</f>
        <v>0</v>
      </c>
      <c r="K219" s="195"/>
      <c r="L219" s="40"/>
      <c r="M219" s="196" t="s">
        <v>1</v>
      </c>
      <c r="N219" s="197" t="s">
        <v>40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140</v>
      </c>
      <c r="AT219" s="200" t="s">
        <v>136</v>
      </c>
      <c r="AU219" s="200" t="s">
        <v>85</v>
      </c>
      <c r="AY219" s="18" t="s">
        <v>134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83</v>
      </c>
      <c r="BK219" s="201">
        <f>ROUND(I219*H219,2)</f>
        <v>0</v>
      </c>
      <c r="BL219" s="18" t="s">
        <v>140</v>
      </c>
      <c r="BM219" s="200" t="s">
        <v>569</v>
      </c>
    </row>
    <row r="220" spans="1:65" s="12" customFormat="1" ht="22.75" customHeight="1" x14ac:dyDescent="0.2">
      <c r="B220" s="172"/>
      <c r="C220" s="173"/>
      <c r="D220" s="174" t="s">
        <v>74</v>
      </c>
      <c r="E220" s="186" t="s">
        <v>437</v>
      </c>
      <c r="F220" s="186" t="s">
        <v>438</v>
      </c>
      <c r="G220" s="173"/>
      <c r="H220" s="173"/>
      <c r="I220" s="176"/>
      <c r="J220" s="187">
        <f>BK220</f>
        <v>0</v>
      </c>
      <c r="K220" s="173"/>
      <c r="L220" s="178"/>
      <c r="M220" s="179"/>
      <c r="N220" s="180"/>
      <c r="O220" s="180"/>
      <c r="P220" s="181">
        <f>P221</f>
        <v>0</v>
      </c>
      <c r="Q220" s="180"/>
      <c r="R220" s="181">
        <f>R221</f>
        <v>2.97E-3</v>
      </c>
      <c r="S220" s="180"/>
      <c r="T220" s="182">
        <f>T221</f>
        <v>0</v>
      </c>
      <c r="AR220" s="183" t="s">
        <v>148</v>
      </c>
      <c r="AT220" s="184" t="s">
        <v>74</v>
      </c>
      <c r="AU220" s="184" t="s">
        <v>83</v>
      </c>
      <c r="AY220" s="183" t="s">
        <v>134</v>
      </c>
      <c r="BK220" s="185">
        <f>BK221</f>
        <v>0</v>
      </c>
    </row>
    <row r="221" spans="1:65" s="2" customFormat="1" ht="21.8" customHeight="1" x14ac:dyDescent="0.2">
      <c r="A221" s="35"/>
      <c r="B221" s="36"/>
      <c r="C221" s="188" t="s">
        <v>393</v>
      </c>
      <c r="D221" s="188" t="s">
        <v>136</v>
      </c>
      <c r="E221" s="189" t="s">
        <v>440</v>
      </c>
      <c r="F221" s="190" t="s">
        <v>441</v>
      </c>
      <c r="G221" s="191" t="s">
        <v>442</v>
      </c>
      <c r="H221" s="192">
        <v>0.3</v>
      </c>
      <c r="I221" s="193"/>
      <c r="J221" s="194">
        <f>ROUND(I221*H221,2)</f>
        <v>0</v>
      </c>
      <c r="K221" s="195"/>
      <c r="L221" s="40"/>
      <c r="M221" s="196" t="s">
        <v>1</v>
      </c>
      <c r="N221" s="197" t="s">
        <v>40</v>
      </c>
      <c r="O221" s="72"/>
      <c r="P221" s="198">
        <f>O221*H221</f>
        <v>0</v>
      </c>
      <c r="Q221" s="198">
        <v>9.9000000000000008E-3</v>
      </c>
      <c r="R221" s="198">
        <f>Q221*H221</f>
        <v>2.97E-3</v>
      </c>
      <c r="S221" s="198">
        <v>0</v>
      </c>
      <c r="T221" s="19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443</v>
      </c>
      <c r="AT221" s="200" t="s">
        <v>136</v>
      </c>
      <c r="AU221" s="200" t="s">
        <v>85</v>
      </c>
      <c r="AY221" s="18" t="s">
        <v>134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83</v>
      </c>
      <c r="BK221" s="201">
        <f>ROUND(I221*H221,2)</f>
        <v>0</v>
      </c>
      <c r="BL221" s="18" t="s">
        <v>443</v>
      </c>
      <c r="BM221" s="200" t="s">
        <v>570</v>
      </c>
    </row>
    <row r="222" spans="1:65" s="12" customFormat="1" ht="26.05" customHeight="1" x14ac:dyDescent="0.25">
      <c r="B222" s="172"/>
      <c r="C222" s="173"/>
      <c r="D222" s="174" t="s">
        <v>74</v>
      </c>
      <c r="E222" s="175" t="s">
        <v>445</v>
      </c>
      <c r="F222" s="175" t="s">
        <v>446</v>
      </c>
      <c r="G222" s="173"/>
      <c r="H222" s="173"/>
      <c r="I222" s="176"/>
      <c r="J222" s="177">
        <f>BK222</f>
        <v>0</v>
      </c>
      <c r="K222" s="173"/>
      <c r="L222" s="178"/>
      <c r="M222" s="179"/>
      <c r="N222" s="180"/>
      <c r="O222" s="180"/>
      <c r="P222" s="181">
        <f>P223</f>
        <v>0</v>
      </c>
      <c r="Q222" s="180"/>
      <c r="R222" s="181">
        <f>R223</f>
        <v>0</v>
      </c>
      <c r="S222" s="180"/>
      <c r="T222" s="182">
        <f>T223</f>
        <v>0</v>
      </c>
      <c r="AR222" s="183" t="s">
        <v>140</v>
      </c>
      <c r="AT222" s="184" t="s">
        <v>74</v>
      </c>
      <c r="AU222" s="184" t="s">
        <v>75</v>
      </c>
      <c r="AY222" s="183" t="s">
        <v>134</v>
      </c>
      <c r="BK222" s="185">
        <f>BK223</f>
        <v>0</v>
      </c>
    </row>
    <row r="223" spans="1:65" s="2" customFormat="1" ht="21.8" customHeight="1" x14ac:dyDescent="0.2">
      <c r="A223" s="35"/>
      <c r="B223" s="36"/>
      <c r="C223" s="188" t="s">
        <v>398</v>
      </c>
      <c r="D223" s="188" t="s">
        <v>136</v>
      </c>
      <c r="E223" s="189" t="s">
        <v>452</v>
      </c>
      <c r="F223" s="190" t="s">
        <v>453</v>
      </c>
      <c r="G223" s="191" t="s">
        <v>168</v>
      </c>
      <c r="H223" s="192">
        <v>246</v>
      </c>
      <c r="I223" s="193"/>
      <c r="J223" s="194">
        <f>ROUND(I223*H223,2)</f>
        <v>0</v>
      </c>
      <c r="K223" s="195"/>
      <c r="L223" s="40"/>
      <c r="M223" s="257" t="s">
        <v>1</v>
      </c>
      <c r="N223" s="258" t="s">
        <v>40</v>
      </c>
      <c r="O223" s="259"/>
      <c r="P223" s="260">
        <f>O223*H223</f>
        <v>0</v>
      </c>
      <c r="Q223" s="260">
        <v>0</v>
      </c>
      <c r="R223" s="260">
        <f>Q223*H223</f>
        <v>0</v>
      </c>
      <c r="S223" s="260">
        <v>0</v>
      </c>
      <c r="T223" s="261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450</v>
      </c>
      <c r="AT223" s="200" t="s">
        <v>136</v>
      </c>
      <c r="AU223" s="200" t="s">
        <v>83</v>
      </c>
      <c r="AY223" s="18" t="s">
        <v>134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83</v>
      </c>
      <c r="BK223" s="201">
        <f>ROUND(I223*H223,2)</f>
        <v>0</v>
      </c>
      <c r="BL223" s="18" t="s">
        <v>450</v>
      </c>
      <c r="BM223" s="200" t="s">
        <v>571</v>
      </c>
    </row>
    <row r="224" spans="1:65" s="2" customFormat="1" ht="6.9" customHeight="1" x14ac:dyDescent="0.2">
      <c r="A224" s="35"/>
      <c r="B224" s="55"/>
      <c r="C224" s="56"/>
      <c r="D224" s="56"/>
      <c r="E224" s="56"/>
      <c r="F224" s="56"/>
      <c r="G224" s="56"/>
      <c r="H224" s="56"/>
      <c r="I224" s="56"/>
      <c r="J224" s="56"/>
      <c r="K224" s="56"/>
      <c r="L224" s="40"/>
      <c r="M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</row>
  </sheetData>
  <sheetProtection algorithmName="SHA-512" hashValue="jXTax1hcglbqJ7bnbHF6pJ4grLTLVQ6l5YRvBrZpe4wKifdYZMeRtmOPEcGKQzW98/4GISPhYP+tI164CRwRHA==" saltValue="c1ppFMmvs6ysGk6Op8Nt3g5hlTWNunug0IUz4pwG5xDxiIBe72OI0jLkDb9RtwgXEQuL8xOpeqeBHJ8VylS4Lw==" spinCount="100000" sheet="1" objects="1" scenarios="1" formatColumns="0" formatRows="0" autoFilter="0"/>
  <autoFilter ref="C125:K223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1"/>
  <sheetViews>
    <sheetView showGridLines="0" tabSelected="1" topLeftCell="A159" workbookViewId="0">
      <selection activeCell="I176" sqref="I176"/>
    </sheetView>
  </sheetViews>
  <sheetFormatPr defaultRowHeight="10.5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7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91</v>
      </c>
    </row>
    <row r="3" spans="1:46" s="1" customFormat="1" ht="6.9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" customHeight="1" x14ac:dyDescent="0.2">
      <c r="B4" s="21"/>
      <c r="D4" s="111" t="s">
        <v>98</v>
      </c>
      <c r="L4" s="21"/>
      <c r="M4" s="112" t="s">
        <v>10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1.95" customHeight="1" x14ac:dyDescent="0.2">
      <c r="B6" s="21"/>
      <c r="D6" s="113" t="s">
        <v>16</v>
      </c>
      <c r="L6" s="21"/>
    </row>
    <row r="7" spans="1:46" s="1" customFormat="1" ht="16.55" customHeight="1" x14ac:dyDescent="0.2">
      <c r="B7" s="21"/>
      <c r="E7" s="338" t="str">
        <f>'Rekapitulace stavby'!K6</f>
        <v>Kanalizace Na Loukách II.etapa</v>
      </c>
      <c r="F7" s="339"/>
      <c r="G7" s="339"/>
      <c r="H7" s="339"/>
      <c r="L7" s="21"/>
    </row>
    <row r="8" spans="1:46" s="2" customFormat="1" ht="11.95" customHeight="1" x14ac:dyDescent="0.2">
      <c r="A8" s="35"/>
      <c r="B8" s="40"/>
      <c r="C8" s="35"/>
      <c r="D8" s="113" t="s">
        <v>99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5" customHeight="1" x14ac:dyDescent="0.2">
      <c r="A9" s="35"/>
      <c r="B9" s="40"/>
      <c r="C9" s="35"/>
      <c r="D9" s="35"/>
      <c r="E9" s="340" t="s">
        <v>572</v>
      </c>
      <c r="F9" s="341"/>
      <c r="G9" s="341"/>
      <c r="H9" s="34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1.95" customHeight="1" x14ac:dyDescent="0.2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95" customHeight="1" x14ac:dyDescent="0.2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24. 2. 2021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95" customHeight="1" x14ac:dyDescent="0.2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4" t="s">
        <v>21</v>
      </c>
      <c r="F15" s="35"/>
      <c r="G15" s="35"/>
      <c r="H15" s="35"/>
      <c r="I15" s="113" t="s">
        <v>26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1.95" customHeight="1" x14ac:dyDescent="0.2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42" t="str">
        <f>'Rekapitulace stavby'!E14</f>
        <v>Vyplň údaj</v>
      </c>
      <c r="F18" s="343"/>
      <c r="G18" s="343"/>
      <c r="H18" s="343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1.95" customHeight="1" x14ac:dyDescent="0.2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4" t="s">
        <v>30</v>
      </c>
      <c r="F21" s="35"/>
      <c r="G21" s="35"/>
      <c r="H21" s="35"/>
      <c r="I21" s="113" t="s">
        <v>26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1.95" customHeight="1" x14ac:dyDescent="0.2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4" t="s">
        <v>33</v>
      </c>
      <c r="F24" s="35"/>
      <c r="G24" s="35"/>
      <c r="H24" s="35"/>
      <c r="I24" s="113" t="s">
        <v>26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1.95" customHeight="1" x14ac:dyDescent="0.2">
      <c r="A26" s="35"/>
      <c r="B26" s="40"/>
      <c r="C26" s="35"/>
      <c r="D26" s="113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5" customHeight="1" x14ac:dyDescent="0.2">
      <c r="A27" s="116"/>
      <c r="B27" s="117"/>
      <c r="C27" s="116"/>
      <c r="D27" s="116"/>
      <c r="E27" s="344" t="s">
        <v>1</v>
      </c>
      <c r="F27" s="344"/>
      <c r="G27" s="344"/>
      <c r="H27" s="34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 x14ac:dyDescent="0.2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121" t="e">
        <f>ROUND(J131, 2)</f>
        <v>#VALUE!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40"/>
      <c r="C32" s="35"/>
      <c r="D32" s="35"/>
      <c r="E32" s="35"/>
      <c r="F32" s="122" t="s">
        <v>37</v>
      </c>
      <c r="G32" s="35"/>
      <c r="H32" s="35"/>
      <c r="I32" s="122" t="s">
        <v>36</v>
      </c>
      <c r="J32" s="122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40"/>
      <c r="C33" s="35"/>
      <c r="D33" s="123" t="s">
        <v>39</v>
      </c>
      <c r="E33" s="113" t="s">
        <v>40</v>
      </c>
      <c r="F33" s="124" t="e">
        <f>ROUND((SUM(BE131:BE270)),  2)</f>
        <v>#VALUE!</v>
      </c>
      <c r="G33" s="35"/>
      <c r="H33" s="35"/>
      <c r="I33" s="125">
        <v>0.21</v>
      </c>
      <c r="J33" s="124" t="e">
        <f>ROUND(((SUM(BE131:BE270))*I33),  2)</f>
        <v>#VALUE!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40"/>
      <c r="C34" s="35"/>
      <c r="D34" s="35"/>
      <c r="E34" s="113" t="s">
        <v>41</v>
      </c>
      <c r="F34" s="124">
        <f>ROUND((SUM(BF131:BF270)),  2)</f>
        <v>0</v>
      </c>
      <c r="G34" s="35"/>
      <c r="H34" s="35"/>
      <c r="I34" s="125">
        <v>0.15</v>
      </c>
      <c r="J34" s="124">
        <f>ROUND(((SUM(BF131:BF270))*I34),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13" t="s">
        <v>42</v>
      </c>
      <c r="F35" s="124">
        <f>ROUND((SUM(BG131:BG270)),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13" t="s">
        <v>43</v>
      </c>
      <c r="F36" s="124">
        <f>ROUND((SUM(BH131:BH270)),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13" t="s">
        <v>44</v>
      </c>
      <c r="F37" s="124">
        <f>ROUND((SUM(BI131:BI270)),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 x14ac:dyDescent="0.2">
      <c r="A39" s="35"/>
      <c r="B39" s="40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 t="e">
        <f>SUM(J30:J37)</f>
        <v>#VALUE!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 x14ac:dyDescent="0.2">
      <c r="B41" s="21"/>
      <c r="L41" s="21"/>
    </row>
    <row r="42" spans="1:31" s="1" customFormat="1" ht="14.4" customHeight="1" x14ac:dyDescent="0.2">
      <c r="B42" s="21"/>
      <c r="L42" s="21"/>
    </row>
    <row r="43" spans="1:31" s="1" customFormat="1" ht="14.4" customHeight="1" x14ac:dyDescent="0.2">
      <c r="B43" s="21"/>
      <c r="L43" s="21"/>
    </row>
    <row r="44" spans="1:31" s="1" customFormat="1" ht="14.4" customHeight="1" x14ac:dyDescent="0.2">
      <c r="B44" s="21"/>
      <c r="L44" s="21"/>
    </row>
    <row r="45" spans="1:31" s="1" customFormat="1" ht="14.4" customHeight="1" x14ac:dyDescent="0.2">
      <c r="B45" s="21"/>
      <c r="L45" s="21"/>
    </row>
    <row r="46" spans="1:31" s="1" customFormat="1" ht="14.4" customHeight="1" x14ac:dyDescent="0.2">
      <c r="B46" s="21"/>
      <c r="L46" s="21"/>
    </row>
    <row r="47" spans="1:31" s="1" customFormat="1" ht="14.4" customHeight="1" x14ac:dyDescent="0.2">
      <c r="B47" s="21"/>
      <c r="L47" s="21"/>
    </row>
    <row r="48" spans="1:31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52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2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45" x14ac:dyDescent="0.2">
      <c r="A61" s="35"/>
      <c r="B61" s="40"/>
      <c r="C61" s="35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3.1" x14ac:dyDescent="0.2">
      <c r="A65" s="35"/>
      <c r="B65" s="40"/>
      <c r="C65" s="35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45" x14ac:dyDescent="0.2">
      <c r="A76" s="35"/>
      <c r="B76" s="40"/>
      <c r="C76" s="35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101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1.95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5" customHeight="1" x14ac:dyDescent="0.2">
      <c r="A85" s="35"/>
      <c r="B85" s="36"/>
      <c r="C85" s="37"/>
      <c r="D85" s="37"/>
      <c r="E85" s="336" t="str">
        <f>E7</f>
        <v>Kanalizace Na Loukách II.etapa</v>
      </c>
      <c r="F85" s="337"/>
      <c r="G85" s="337"/>
      <c r="H85" s="33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1.95" customHeight="1" x14ac:dyDescent="0.2">
      <c r="A86" s="35"/>
      <c r="B86" s="36"/>
      <c r="C86" s="30" t="s">
        <v>99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5" customHeight="1" x14ac:dyDescent="0.2">
      <c r="A87" s="35"/>
      <c r="B87" s="36"/>
      <c r="C87" s="37"/>
      <c r="D87" s="37"/>
      <c r="E87" s="324" t="str">
        <f>E9</f>
        <v>03_1 - SO 03.1 Čerpací stanice, stavební a strojní část</v>
      </c>
      <c r="F87" s="335"/>
      <c r="G87" s="335"/>
      <c r="H87" s="33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1.95" customHeight="1" x14ac:dyDescent="0.2">
      <c r="A89" s="35"/>
      <c r="B89" s="36"/>
      <c r="C89" s="30" t="s">
        <v>20</v>
      </c>
      <c r="D89" s="37"/>
      <c r="E89" s="37"/>
      <c r="F89" s="28" t="str">
        <f>F12</f>
        <v>Město Bohumín</v>
      </c>
      <c r="G89" s="37"/>
      <c r="H89" s="37"/>
      <c r="I89" s="30" t="s">
        <v>22</v>
      </c>
      <c r="J89" s="67" t="str">
        <f>IF(J12="","",J12)</f>
        <v>24. 2. 2021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5" customHeight="1" x14ac:dyDescent="0.2">
      <c r="A91" s="35"/>
      <c r="B91" s="36"/>
      <c r="C91" s="30" t="s">
        <v>24</v>
      </c>
      <c r="D91" s="37"/>
      <c r="E91" s="37"/>
      <c r="F91" s="28" t="str">
        <f>E15</f>
        <v>Město Bohumín</v>
      </c>
      <c r="G91" s="37"/>
      <c r="H91" s="37"/>
      <c r="I91" s="30" t="s">
        <v>29</v>
      </c>
      <c r="J91" s="33" t="str">
        <f>E21</f>
        <v>Rechtik-PROJEKT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5" customHeight="1" x14ac:dyDescent="0.2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Josef Rechtik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3" customHeight="1" x14ac:dyDescent="0.2">
      <c r="A94" s="35"/>
      <c r="B94" s="36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 x14ac:dyDescent="0.2">
      <c r="A96" s="35"/>
      <c r="B96" s="36"/>
      <c r="C96" s="147" t="s">
        <v>104</v>
      </c>
      <c r="D96" s="37"/>
      <c r="E96" s="37"/>
      <c r="F96" s="37"/>
      <c r="G96" s="37"/>
      <c r="H96" s="37"/>
      <c r="I96" s="37"/>
      <c r="J96" s="85" t="e">
        <f>J131</f>
        <v>#VALUE!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105</v>
      </c>
    </row>
    <row r="97" spans="1:31" s="9" customFormat="1" ht="24.9" customHeight="1" x14ac:dyDescent="0.2">
      <c r="B97" s="148"/>
      <c r="C97" s="149"/>
      <c r="D97" s="150" t="s">
        <v>106</v>
      </c>
      <c r="E97" s="151"/>
      <c r="F97" s="151"/>
      <c r="G97" s="151"/>
      <c r="H97" s="151"/>
      <c r="I97" s="151"/>
      <c r="J97" s="152" t="e">
        <f>J132</f>
        <v>#VALUE!</v>
      </c>
      <c r="K97" s="149"/>
      <c r="L97" s="153"/>
    </row>
    <row r="98" spans="1:31" s="10" customFormat="1" ht="20" customHeight="1" x14ac:dyDescent="0.2">
      <c r="B98" s="154"/>
      <c r="C98" s="155"/>
      <c r="D98" s="156" t="s">
        <v>107</v>
      </c>
      <c r="E98" s="157"/>
      <c r="F98" s="157"/>
      <c r="G98" s="157"/>
      <c r="H98" s="157"/>
      <c r="I98" s="157"/>
      <c r="J98" s="158" t="e">
        <f>J133</f>
        <v>#VALUE!</v>
      </c>
      <c r="K98" s="155"/>
      <c r="L98" s="159"/>
    </row>
    <row r="99" spans="1:31" s="10" customFormat="1" ht="14.9" customHeight="1" x14ac:dyDescent="0.2">
      <c r="B99" s="154"/>
      <c r="C99" s="155"/>
      <c r="D99" s="156" t="s">
        <v>573</v>
      </c>
      <c r="E99" s="157"/>
      <c r="F99" s="157"/>
      <c r="G99" s="157"/>
      <c r="H99" s="157"/>
      <c r="I99" s="157"/>
      <c r="J99" s="158" t="e">
        <f>J162</f>
        <v>#VALUE!</v>
      </c>
      <c r="K99" s="155"/>
      <c r="L99" s="159"/>
    </row>
    <row r="100" spans="1:31" s="10" customFormat="1" ht="20" customHeight="1" x14ac:dyDescent="0.2">
      <c r="B100" s="154"/>
      <c r="C100" s="155"/>
      <c r="D100" s="156" t="s">
        <v>109</v>
      </c>
      <c r="E100" s="157"/>
      <c r="F100" s="157"/>
      <c r="G100" s="157"/>
      <c r="H100" s="157"/>
      <c r="I100" s="157"/>
      <c r="J100" s="158">
        <f>J181</f>
        <v>0</v>
      </c>
      <c r="K100" s="155"/>
      <c r="L100" s="159"/>
    </row>
    <row r="101" spans="1:31" s="10" customFormat="1" ht="20" customHeight="1" x14ac:dyDescent="0.2">
      <c r="B101" s="154"/>
      <c r="C101" s="155"/>
      <c r="D101" s="156" t="s">
        <v>110</v>
      </c>
      <c r="E101" s="157"/>
      <c r="F101" s="157"/>
      <c r="G101" s="157"/>
      <c r="H101" s="157"/>
      <c r="I101" s="157"/>
      <c r="J101" s="158">
        <f>J184</f>
        <v>0</v>
      </c>
      <c r="K101" s="155"/>
      <c r="L101" s="159"/>
    </row>
    <row r="102" spans="1:31" s="10" customFormat="1" ht="20" customHeight="1" x14ac:dyDescent="0.2">
      <c r="B102" s="154"/>
      <c r="C102" s="155"/>
      <c r="D102" s="156" t="s">
        <v>111</v>
      </c>
      <c r="E102" s="157"/>
      <c r="F102" s="157"/>
      <c r="G102" s="157"/>
      <c r="H102" s="157"/>
      <c r="I102" s="157"/>
      <c r="J102" s="158">
        <f>J191</f>
        <v>0</v>
      </c>
      <c r="K102" s="155"/>
      <c r="L102" s="159"/>
    </row>
    <row r="103" spans="1:31" s="10" customFormat="1" ht="20" customHeight="1" x14ac:dyDescent="0.2">
      <c r="B103" s="154"/>
      <c r="C103" s="155"/>
      <c r="D103" s="156" t="s">
        <v>112</v>
      </c>
      <c r="E103" s="157"/>
      <c r="F103" s="157"/>
      <c r="G103" s="157"/>
      <c r="H103" s="157"/>
      <c r="I103" s="157"/>
      <c r="J103" s="158">
        <f>J198</f>
        <v>0</v>
      </c>
      <c r="K103" s="155"/>
      <c r="L103" s="159"/>
    </row>
    <row r="104" spans="1:31" s="10" customFormat="1" ht="20" customHeight="1" x14ac:dyDescent="0.2">
      <c r="B104" s="154"/>
      <c r="C104" s="155"/>
      <c r="D104" s="156" t="s">
        <v>113</v>
      </c>
      <c r="E104" s="157"/>
      <c r="F104" s="157"/>
      <c r="G104" s="157"/>
      <c r="H104" s="157"/>
      <c r="I104" s="157"/>
      <c r="J104" s="158">
        <f>J211</f>
        <v>0</v>
      </c>
      <c r="K104" s="155"/>
      <c r="L104" s="159"/>
    </row>
    <row r="105" spans="1:31" s="10" customFormat="1" ht="14.9" customHeight="1" x14ac:dyDescent="0.2">
      <c r="B105" s="154"/>
      <c r="C105" s="155"/>
      <c r="D105" s="156" t="s">
        <v>114</v>
      </c>
      <c r="E105" s="157"/>
      <c r="F105" s="157"/>
      <c r="G105" s="157"/>
      <c r="H105" s="157"/>
      <c r="I105" s="157"/>
      <c r="J105" s="158">
        <f>J214</f>
        <v>0</v>
      </c>
      <c r="K105" s="155"/>
      <c r="L105" s="159"/>
    </row>
    <row r="106" spans="1:31" s="10" customFormat="1" ht="20" customHeight="1" x14ac:dyDescent="0.2">
      <c r="B106" s="154"/>
      <c r="C106" s="155"/>
      <c r="D106" s="156" t="s">
        <v>115</v>
      </c>
      <c r="E106" s="157"/>
      <c r="F106" s="157"/>
      <c r="G106" s="157"/>
      <c r="H106" s="157"/>
      <c r="I106" s="157"/>
      <c r="J106" s="158">
        <f>J217</f>
        <v>0</v>
      </c>
      <c r="K106" s="155"/>
      <c r="L106" s="159"/>
    </row>
    <row r="107" spans="1:31" s="9" customFormat="1" ht="24.9" customHeight="1" x14ac:dyDescent="0.2">
      <c r="B107" s="148"/>
      <c r="C107" s="149"/>
      <c r="D107" s="150" t="s">
        <v>574</v>
      </c>
      <c r="E107" s="151"/>
      <c r="F107" s="151"/>
      <c r="G107" s="151"/>
      <c r="H107" s="151"/>
      <c r="I107" s="151"/>
      <c r="J107" s="152">
        <f>J223</f>
        <v>0</v>
      </c>
      <c r="K107" s="149"/>
      <c r="L107" s="153"/>
    </row>
    <row r="108" spans="1:31" s="10" customFormat="1" ht="20" customHeight="1" x14ac:dyDescent="0.2">
      <c r="B108" s="154"/>
      <c r="C108" s="155"/>
      <c r="D108" s="156" t="s">
        <v>575</v>
      </c>
      <c r="E108" s="157"/>
      <c r="F108" s="157"/>
      <c r="G108" s="157"/>
      <c r="H108" s="157"/>
      <c r="I108" s="157"/>
      <c r="J108" s="158">
        <f>J224</f>
        <v>0</v>
      </c>
      <c r="K108" s="155"/>
      <c r="L108" s="159"/>
    </row>
    <row r="109" spans="1:31" s="10" customFormat="1" ht="20" customHeight="1" x14ac:dyDescent="0.2">
      <c r="B109" s="154"/>
      <c r="C109" s="155"/>
      <c r="D109" s="156" t="s">
        <v>576</v>
      </c>
      <c r="E109" s="157"/>
      <c r="F109" s="157"/>
      <c r="G109" s="157"/>
      <c r="H109" s="157"/>
      <c r="I109" s="157"/>
      <c r="J109" s="158">
        <f>J238</f>
        <v>0</v>
      </c>
      <c r="K109" s="155"/>
      <c r="L109" s="159"/>
    </row>
    <row r="110" spans="1:31" s="10" customFormat="1" ht="20" customHeight="1" x14ac:dyDescent="0.2">
      <c r="B110" s="154"/>
      <c r="C110" s="155"/>
      <c r="D110" s="156" t="s">
        <v>577</v>
      </c>
      <c r="E110" s="157"/>
      <c r="F110" s="157"/>
      <c r="G110" s="157"/>
      <c r="H110" s="157"/>
      <c r="I110" s="157"/>
      <c r="J110" s="158">
        <f>J240</f>
        <v>0</v>
      </c>
      <c r="K110" s="155"/>
      <c r="L110" s="159"/>
    </row>
    <row r="111" spans="1:31" s="10" customFormat="1" ht="20" customHeight="1" x14ac:dyDescent="0.2">
      <c r="B111" s="154"/>
      <c r="C111" s="155"/>
      <c r="D111" s="156" t="s">
        <v>578</v>
      </c>
      <c r="E111" s="157"/>
      <c r="F111" s="157"/>
      <c r="G111" s="157"/>
      <c r="H111" s="157"/>
      <c r="I111" s="157"/>
      <c r="J111" s="158">
        <f>J264</f>
        <v>0</v>
      </c>
      <c r="K111" s="155"/>
      <c r="L111" s="159"/>
    </row>
    <row r="112" spans="1:31" s="2" customFormat="1" ht="21.8" customHeight="1" x14ac:dyDescent="0.2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" customHeight="1" x14ac:dyDescent="0.2">
      <c r="A113" s="35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pans="1:31" s="2" customFormat="1" ht="6.9" customHeight="1" x14ac:dyDescent="0.2">
      <c r="A117" s="35"/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24.9" customHeight="1" x14ac:dyDescent="0.2">
      <c r="A118" s="35"/>
      <c r="B118" s="36"/>
      <c r="C118" s="24" t="s">
        <v>119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" customHeight="1" x14ac:dyDescent="0.2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1.95" customHeight="1" x14ac:dyDescent="0.2">
      <c r="A120" s="35"/>
      <c r="B120" s="36"/>
      <c r="C120" s="30" t="s">
        <v>16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5" customHeight="1" x14ac:dyDescent="0.2">
      <c r="A121" s="35"/>
      <c r="B121" s="36"/>
      <c r="C121" s="37"/>
      <c r="D121" s="37"/>
      <c r="E121" s="336" t="str">
        <f>E7</f>
        <v>Kanalizace Na Loukách II.etapa</v>
      </c>
      <c r="F121" s="337"/>
      <c r="G121" s="337"/>
      <c r="H121" s="3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1.95" customHeight="1" x14ac:dyDescent="0.2">
      <c r="A122" s="35"/>
      <c r="B122" s="36"/>
      <c r="C122" s="30" t="s">
        <v>99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5" customHeight="1" x14ac:dyDescent="0.2">
      <c r="A123" s="35"/>
      <c r="B123" s="36"/>
      <c r="C123" s="37"/>
      <c r="D123" s="37"/>
      <c r="E123" s="324" t="str">
        <f>E9</f>
        <v>03_1 - SO 03.1 Čerpací stanice, stavební a strojní část</v>
      </c>
      <c r="F123" s="335"/>
      <c r="G123" s="335"/>
      <c r="H123" s="335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" customHeight="1" x14ac:dyDescent="0.2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1.95" customHeight="1" x14ac:dyDescent="0.2">
      <c r="A125" s="35"/>
      <c r="B125" s="36"/>
      <c r="C125" s="30" t="s">
        <v>20</v>
      </c>
      <c r="D125" s="37"/>
      <c r="E125" s="37"/>
      <c r="F125" s="28" t="str">
        <f>F12</f>
        <v>Město Bohumín</v>
      </c>
      <c r="G125" s="37"/>
      <c r="H125" s="37"/>
      <c r="I125" s="30" t="s">
        <v>22</v>
      </c>
      <c r="J125" s="67" t="str">
        <f>IF(J12="","",J12)</f>
        <v>24. 2. 2021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" customHeight="1" x14ac:dyDescent="0.2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5" customHeight="1" x14ac:dyDescent="0.2">
      <c r="A127" s="35"/>
      <c r="B127" s="36"/>
      <c r="C127" s="30" t="s">
        <v>24</v>
      </c>
      <c r="D127" s="37"/>
      <c r="E127" s="37"/>
      <c r="F127" s="28" t="str">
        <f>E15</f>
        <v>Město Bohumín</v>
      </c>
      <c r="G127" s="37"/>
      <c r="H127" s="37"/>
      <c r="I127" s="30" t="s">
        <v>29</v>
      </c>
      <c r="J127" s="33" t="str">
        <f>E21</f>
        <v>Rechtik-PROJEKT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5" customHeight="1" x14ac:dyDescent="0.2">
      <c r="A128" s="35"/>
      <c r="B128" s="36"/>
      <c r="C128" s="30" t="s">
        <v>27</v>
      </c>
      <c r="D128" s="37"/>
      <c r="E128" s="37"/>
      <c r="F128" s="28" t="str">
        <f>IF(E18="","",E18)</f>
        <v>Vyplň údaj</v>
      </c>
      <c r="G128" s="37"/>
      <c r="H128" s="37"/>
      <c r="I128" s="30" t="s">
        <v>32</v>
      </c>
      <c r="J128" s="33" t="str">
        <f>E24</f>
        <v>Josef Rechtik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 x14ac:dyDescent="0.2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3" customHeight="1" x14ac:dyDescent="0.2">
      <c r="A130" s="160"/>
      <c r="B130" s="161"/>
      <c r="C130" s="162" t="s">
        <v>120</v>
      </c>
      <c r="D130" s="163" t="s">
        <v>60</v>
      </c>
      <c r="E130" s="163" t="s">
        <v>56</v>
      </c>
      <c r="F130" s="163" t="s">
        <v>57</v>
      </c>
      <c r="G130" s="163" t="s">
        <v>121</v>
      </c>
      <c r="H130" s="163" t="s">
        <v>122</v>
      </c>
      <c r="I130" s="163" t="s">
        <v>123</v>
      </c>
      <c r="J130" s="164" t="s">
        <v>103</v>
      </c>
      <c r="K130" s="165" t="s">
        <v>124</v>
      </c>
      <c r="L130" s="166"/>
      <c r="M130" s="76" t="s">
        <v>1</v>
      </c>
      <c r="N130" s="77" t="s">
        <v>39</v>
      </c>
      <c r="O130" s="77" t="s">
        <v>125</v>
      </c>
      <c r="P130" s="77" t="s">
        <v>126</v>
      </c>
      <c r="Q130" s="77" t="s">
        <v>127</v>
      </c>
      <c r="R130" s="77" t="s">
        <v>128</v>
      </c>
      <c r="S130" s="77" t="s">
        <v>129</v>
      </c>
      <c r="T130" s="78" t="s">
        <v>130</v>
      </c>
      <c r="U130" s="160"/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/>
    </row>
    <row r="131" spans="1:65" s="2" customFormat="1" ht="22.75" customHeight="1" x14ac:dyDescent="0.25">
      <c r="A131" s="35"/>
      <c r="B131" s="36"/>
      <c r="C131" s="83" t="s">
        <v>131</v>
      </c>
      <c r="D131" s="37"/>
      <c r="E131" s="37"/>
      <c r="F131" s="37"/>
      <c r="G131" s="37"/>
      <c r="H131" s="37"/>
      <c r="I131" s="37"/>
      <c r="J131" s="167" t="e">
        <f>BK131</f>
        <v>#VALUE!</v>
      </c>
      <c r="K131" s="37"/>
      <c r="L131" s="40"/>
      <c r="M131" s="79"/>
      <c r="N131" s="168"/>
      <c r="O131" s="80"/>
      <c r="P131" s="169">
        <f>P132+P223</f>
        <v>0</v>
      </c>
      <c r="Q131" s="80"/>
      <c r="R131" s="169">
        <f>R132+R223</f>
        <v>11.945876969999999</v>
      </c>
      <c r="S131" s="80"/>
      <c r="T131" s="170">
        <f>T132+T223</f>
        <v>9.1600000000000001E-2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74</v>
      </c>
      <c r="AU131" s="18" t="s">
        <v>105</v>
      </c>
      <c r="BK131" s="171" t="e">
        <f>BK132+BK223</f>
        <v>#VALUE!</v>
      </c>
    </row>
    <row r="132" spans="1:65" s="12" customFormat="1" ht="26.05" customHeight="1" x14ac:dyDescent="0.25">
      <c r="B132" s="172"/>
      <c r="C132" s="173"/>
      <c r="D132" s="174" t="s">
        <v>74</v>
      </c>
      <c r="E132" s="175" t="s">
        <v>132</v>
      </c>
      <c r="F132" s="175" t="s">
        <v>133</v>
      </c>
      <c r="G132" s="173"/>
      <c r="H132" s="173"/>
      <c r="I132" s="176"/>
      <c r="J132" s="177" t="e">
        <f>BK132</f>
        <v>#VALUE!</v>
      </c>
      <c r="K132" s="173"/>
      <c r="L132" s="178"/>
      <c r="M132" s="179"/>
      <c r="N132" s="180"/>
      <c r="O132" s="180"/>
      <c r="P132" s="181">
        <f>P133+P181+P184+P191+P198+P211+P217</f>
        <v>0</v>
      </c>
      <c r="Q132" s="180"/>
      <c r="R132" s="181">
        <f>R133+R181+R184+R191+R198+R211+R217</f>
        <v>11.567840199999999</v>
      </c>
      <c r="S132" s="180"/>
      <c r="T132" s="182">
        <f>T133+T181+T184+T191+T198+T211+T217</f>
        <v>9.1600000000000001E-2</v>
      </c>
      <c r="AR132" s="183" t="s">
        <v>83</v>
      </c>
      <c r="AT132" s="184" t="s">
        <v>74</v>
      </c>
      <c r="AU132" s="184" t="s">
        <v>75</v>
      </c>
      <c r="AY132" s="183" t="s">
        <v>134</v>
      </c>
      <c r="BK132" s="185" t="e">
        <f>BK133+BK181+BK184+BK191+BK198+BK211+BK217</f>
        <v>#VALUE!</v>
      </c>
    </row>
    <row r="133" spans="1:65" s="12" customFormat="1" ht="22.75" customHeight="1" x14ac:dyDescent="0.2">
      <c r="B133" s="172"/>
      <c r="C133" s="173"/>
      <c r="D133" s="174" t="s">
        <v>74</v>
      </c>
      <c r="E133" s="186" t="s">
        <v>83</v>
      </c>
      <c r="F133" s="186" t="s">
        <v>135</v>
      </c>
      <c r="G133" s="173"/>
      <c r="H133" s="173"/>
      <c r="I133" s="176"/>
      <c r="J133" s="187" t="e">
        <f>BK133</f>
        <v>#VALUE!</v>
      </c>
      <c r="K133" s="173"/>
      <c r="L133" s="178"/>
      <c r="M133" s="179"/>
      <c r="N133" s="180"/>
      <c r="O133" s="180"/>
      <c r="P133" s="181">
        <f>P134+SUM(P135:P162)</f>
        <v>0</v>
      </c>
      <c r="Q133" s="180"/>
      <c r="R133" s="181">
        <f>R134+SUM(R135:R162)</f>
        <v>11.383709999999999</v>
      </c>
      <c r="S133" s="180"/>
      <c r="T133" s="182">
        <f>T134+SUM(T135:T162)</f>
        <v>0</v>
      </c>
      <c r="AR133" s="183" t="s">
        <v>83</v>
      </c>
      <c r="AT133" s="184" t="s">
        <v>74</v>
      </c>
      <c r="AU133" s="184" t="s">
        <v>83</v>
      </c>
      <c r="AY133" s="183" t="s">
        <v>134</v>
      </c>
      <c r="BK133" s="185" t="e">
        <f>BK134+SUM(BK135:BK162)</f>
        <v>#VALUE!</v>
      </c>
    </row>
    <row r="134" spans="1:65" s="2" customFormat="1" ht="21.8" customHeight="1" x14ac:dyDescent="0.2">
      <c r="A134" s="35"/>
      <c r="B134" s="36"/>
      <c r="C134" s="188" t="s">
        <v>83</v>
      </c>
      <c r="D134" s="188" t="s">
        <v>136</v>
      </c>
      <c r="E134" s="189" t="s">
        <v>579</v>
      </c>
      <c r="F134" s="190" t="s">
        <v>580</v>
      </c>
      <c r="G134" s="191" t="s">
        <v>158</v>
      </c>
      <c r="H134" s="192">
        <v>60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40</v>
      </c>
      <c r="O134" s="72"/>
      <c r="P134" s="198">
        <f>O134*H134</f>
        <v>0</v>
      </c>
      <c r="Q134" s="198">
        <v>4.0000000000000003E-5</v>
      </c>
      <c r="R134" s="198">
        <f>Q134*H134</f>
        <v>2.4000000000000002E-3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140</v>
      </c>
      <c r="AT134" s="200" t="s">
        <v>136</v>
      </c>
      <c r="AU134" s="200" t="s">
        <v>85</v>
      </c>
      <c r="AY134" s="18" t="s">
        <v>134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83</v>
      </c>
      <c r="BK134" s="201">
        <f>ROUND(I134*H134,2)</f>
        <v>0</v>
      </c>
      <c r="BL134" s="18" t="s">
        <v>140</v>
      </c>
      <c r="BM134" s="200" t="s">
        <v>581</v>
      </c>
    </row>
    <row r="135" spans="1:65" s="2" customFormat="1" ht="21.8" customHeight="1" x14ac:dyDescent="0.2">
      <c r="A135" s="35"/>
      <c r="B135" s="36"/>
      <c r="C135" s="188" t="s">
        <v>85</v>
      </c>
      <c r="D135" s="188" t="s">
        <v>136</v>
      </c>
      <c r="E135" s="189" t="s">
        <v>582</v>
      </c>
      <c r="F135" s="190" t="s">
        <v>583</v>
      </c>
      <c r="G135" s="191" t="s">
        <v>163</v>
      </c>
      <c r="H135" s="192">
        <v>15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40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140</v>
      </c>
      <c r="AT135" s="200" t="s">
        <v>136</v>
      </c>
      <c r="AU135" s="200" t="s">
        <v>85</v>
      </c>
      <c r="AY135" s="18" t="s">
        <v>134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83</v>
      </c>
      <c r="BK135" s="201">
        <f>ROUND(I135*H135,2)</f>
        <v>0</v>
      </c>
      <c r="BL135" s="18" t="s">
        <v>140</v>
      </c>
      <c r="BM135" s="200" t="s">
        <v>584</v>
      </c>
    </row>
    <row r="136" spans="1:65" s="2" customFormat="1" ht="21.8" customHeight="1" x14ac:dyDescent="0.2">
      <c r="A136" s="35"/>
      <c r="B136" s="36"/>
      <c r="C136" s="188" t="s">
        <v>148</v>
      </c>
      <c r="D136" s="188" t="s">
        <v>136</v>
      </c>
      <c r="E136" s="189" t="s">
        <v>177</v>
      </c>
      <c r="F136" s="190" t="s">
        <v>178</v>
      </c>
      <c r="G136" s="191" t="s">
        <v>139</v>
      </c>
      <c r="H136" s="192">
        <v>17.96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40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140</v>
      </c>
      <c r="AT136" s="200" t="s">
        <v>136</v>
      </c>
      <c r="AU136" s="200" t="s">
        <v>85</v>
      </c>
      <c r="AY136" s="18" t="s">
        <v>134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83</v>
      </c>
      <c r="BK136" s="201">
        <f>ROUND(I136*H136,2)</f>
        <v>0</v>
      </c>
      <c r="BL136" s="18" t="s">
        <v>140</v>
      </c>
      <c r="BM136" s="200" t="s">
        <v>585</v>
      </c>
    </row>
    <row r="137" spans="1:65" s="14" customFormat="1" x14ac:dyDescent="0.2">
      <c r="B137" s="213"/>
      <c r="C137" s="214"/>
      <c r="D137" s="204" t="s">
        <v>145</v>
      </c>
      <c r="E137" s="215" t="s">
        <v>1</v>
      </c>
      <c r="F137" s="216" t="s">
        <v>586</v>
      </c>
      <c r="G137" s="214"/>
      <c r="H137" s="217">
        <v>9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145</v>
      </c>
      <c r="AU137" s="223" t="s">
        <v>85</v>
      </c>
      <c r="AV137" s="14" t="s">
        <v>85</v>
      </c>
      <c r="AW137" s="14" t="s">
        <v>31</v>
      </c>
      <c r="AX137" s="14" t="s">
        <v>75</v>
      </c>
      <c r="AY137" s="223" t="s">
        <v>134</v>
      </c>
    </row>
    <row r="138" spans="1:65" s="14" customFormat="1" x14ac:dyDescent="0.2">
      <c r="B138" s="213"/>
      <c r="C138" s="214"/>
      <c r="D138" s="204" t="s">
        <v>145</v>
      </c>
      <c r="E138" s="215" t="s">
        <v>1</v>
      </c>
      <c r="F138" s="216" t="s">
        <v>587</v>
      </c>
      <c r="G138" s="214"/>
      <c r="H138" s="217">
        <v>8.9600000000000009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145</v>
      </c>
      <c r="AU138" s="223" t="s">
        <v>85</v>
      </c>
      <c r="AV138" s="14" t="s">
        <v>85</v>
      </c>
      <c r="AW138" s="14" t="s">
        <v>31</v>
      </c>
      <c r="AX138" s="14" t="s">
        <v>75</v>
      </c>
      <c r="AY138" s="223" t="s">
        <v>134</v>
      </c>
    </row>
    <row r="139" spans="1:65" s="16" customFormat="1" x14ac:dyDescent="0.2">
      <c r="B139" s="235"/>
      <c r="C139" s="236"/>
      <c r="D139" s="204" t="s">
        <v>145</v>
      </c>
      <c r="E139" s="237" t="s">
        <v>1</v>
      </c>
      <c r="F139" s="238" t="s">
        <v>206</v>
      </c>
      <c r="G139" s="236"/>
      <c r="H139" s="239">
        <v>17.96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145</v>
      </c>
      <c r="AU139" s="245" t="s">
        <v>85</v>
      </c>
      <c r="AV139" s="16" t="s">
        <v>140</v>
      </c>
      <c r="AW139" s="16" t="s">
        <v>31</v>
      </c>
      <c r="AX139" s="16" t="s">
        <v>83</v>
      </c>
      <c r="AY139" s="245" t="s">
        <v>134</v>
      </c>
    </row>
    <row r="140" spans="1:65" s="2" customFormat="1" ht="33.049999999999997" customHeight="1" x14ac:dyDescent="0.2">
      <c r="A140" s="35"/>
      <c r="B140" s="36"/>
      <c r="C140" s="188" t="s">
        <v>140</v>
      </c>
      <c r="D140" s="188" t="s">
        <v>136</v>
      </c>
      <c r="E140" s="189" t="s">
        <v>588</v>
      </c>
      <c r="F140" s="190" t="s">
        <v>589</v>
      </c>
      <c r="G140" s="191" t="s">
        <v>184</v>
      </c>
      <c r="H140" s="192">
        <v>3.6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40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140</v>
      </c>
      <c r="AT140" s="200" t="s">
        <v>136</v>
      </c>
      <c r="AU140" s="200" t="s">
        <v>85</v>
      </c>
      <c r="AY140" s="18" t="s">
        <v>134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83</v>
      </c>
      <c r="BK140" s="201">
        <f>ROUND(I140*H140,2)</f>
        <v>0</v>
      </c>
      <c r="BL140" s="18" t="s">
        <v>140</v>
      </c>
      <c r="BM140" s="200" t="s">
        <v>590</v>
      </c>
    </row>
    <row r="141" spans="1:65" s="14" customFormat="1" x14ac:dyDescent="0.2">
      <c r="B141" s="213"/>
      <c r="C141" s="214"/>
      <c r="D141" s="204" t="s">
        <v>145</v>
      </c>
      <c r="E141" s="215" t="s">
        <v>1</v>
      </c>
      <c r="F141" s="216" t="s">
        <v>591</v>
      </c>
      <c r="G141" s="214"/>
      <c r="H141" s="217">
        <v>3.6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145</v>
      </c>
      <c r="AU141" s="223" t="s">
        <v>85</v>
      </c>
      <c r="AV141" s="14" t="s">
        <v>85</v>
      </c>
      <c r="AW141" s="14" t="s">
        <v>31</v>
      </c>
      <c r="AX141" s="14" t="s">
        <v>83</v>
      </c>
      <c r="AY141" s="223" t="s">
        <v>134</v>
      </c>
    </row>
    <row r="142" spans="1:65" s="2" customFormat="1" ht="21.8" customHeight="1" x14ac:dyDescent="0.2">
      <c r="A142" s="35"/>
      <c r="B142" s="36"/>
      <c r="C142" s="188" t="s">
        <v>155</v>
      </c>
      <c r="D142" s="188" t="s">
        <v>136</v>
      </c>
      <c r="E142" s="189" t="s">
        <v>592</v>
      </c>
      <c r="F142" s="190" t="s">
        <v>593</v>
      </c>
      <c r="G142" s="191" t="s">
        <v>184</v>
      </c>
      <c r="H142" s="192">
        <v>63.2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40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140</v>
      </c>
      <c r="AT142" s="200" t="s">
        <v>136</v>
      </c>
      <c r="AU142" s="200" t="s">
        <v>85</v>
      </c>
      <c r="AY142" s="18" t="s">
        <v>134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83</v>
      </c>
      <c r="BK142" s="201">
        <f>ROUND(I142*H142,2)</f>
        <v>0</v>
      </c>
      <c r="BL142" s="18" t="s">
        <v>140</v>
      </c>
      <c r="BM142" s="200" t="s">
        <v>594</v>
      </c>
    </row>
    <row r="143" spans="1:65" s="14" customFormat="1" x14ac:dyDescent="0.2">
      <c r="B143" s="213"/>
      <c r="C143" s="214"/>
      <c r="D143" s="204" t="s">
        <v>145</v>
      </c>
      <c r="E143" s="215" t="s">
        <v>1</v>
      </c>
      <c r="F143" s="216" t="s">
        <v>595</v>
      </c>
      <c r="G143" s="214"/>
      <c r="H143" s="217">
        <v>63.2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145</v>
      </c>
      <c r="AU143" s="223" t="s">
        <v>85</v>
      </c>
      <c r="AV143" s="14" t="s">
        <v>85</v>
      </c>
      <c r="AW143" s="14" t="s">
        <v>31</v>
      </c>
      <c r="AX143" s="14" t="s">
        <v>83</v>
      </c>
      <c r="AY143" s="223" t="s">
        <v>134</v>
      </c>
    </row>
    <row r="144" spans="1:65" s="2" customFormat="1" ht="21.8" customHeight="1" x14ac:dyDescent="0.2">
      <c r="A144" s="35"/>
      <c r="B144" s="36"/>
      <c r="C144" s="188" t="s">
        <v>160</v>
      </c>
      <c r="D144" s="188" t="s">
        <v>136</v>
      </c>
      <c r="E144" s="189" t="s">
        <v>596</v>
      </c>
      <c r="F144" s="190" t="s">
        <v>597</v>
      </c>
      <c r="G144" s="191" t="s">
        <v>139</v>
      </c>
      <c r="H144" s="192">
        <v>63.2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40</v>
      </c>
      <c r="O144" s="72"/>
      <c r="P144" s="198">
        <f>O144*H144</f>
        <v>0</v>
      </c>
      <c r="Q144" s="198">
        <v>2.0100000000000001E-3</v>
      </c>
      <c r="R144" s="198">
        <f>Q144*H144</f>
        <v>0.12703200000000001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140</v>
      </c>
      <c r="AT144" s="200" t="s">
        <v>136</v>
      </c>
      <c r="AU144" s="200" t="s">
        <v>85</v>
      </c>
      <c r="AY144" s="18" t="s">
        <v>134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83</v>
      </c>
      <c r="BK144" s="201">
        <f>ROUND(I144*H144,2)</f>
        <v>0</v>
      </c>
      <c r="BL144" s="18" t="s">
        <v>140</v>
      </c>
      <c r="BM144" s="200" t="s">
        <v>598</v>
      </c>
    </row>
    <row r="145" spans="1:65" s="14" customFormat="1" x14ac:dyDescent="0.2">
      <c r="B145" s="213"/>
      <c r="C145" s="214"/>
      <c r="D145" s="204" t="s">
        <v>145</v>
      </c>
      <c r="E145" s="215" t="s">
        <v>1</v>
      </c>
      <c r="F145" s="216" t="s">
        <v>599</v>
      </c>
      <c r="G145" s="214"/>
      <c r="H145" s="217">
        <v>63.2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145</v>
      </c>
      <c r="AU145" s="223" t="s">
        <v>85</v>
      </c>
      <c r="AV145" s="14" t="s">
        <v>85</v>
      </c>
      <c r="AW145" s="14" t="s">
        <v>31</v>
      </c>
      <c r="AX145" s="14" t="s">
        <v>83</v>
      </c>
      <c r="AY145" s="223" t="s">
        <v>134</v>
      </c>
    </row>
    <row r="146" spans="1:65" s="2" customFormat="1" ht="21.8" customHeight="1" x14ac:dyDescent="0.2">
      <c r="A146" s="35"/>
      <c r="B146" s="36"/>
      <c r="C146" s="188" t="s">
        <v>165</v>
      </c>
      <c r="D146" s="188" t="s">
        <v>136</v>
      </c>
      <c r="E146" s="189" t="s">
        <v>600</v>
      </c>
      <c r="F146" s="190" t="s">
        <v>601</v>
      </c>
      <c r="G146" s="191" t="s">
        <v>139</v>
      </c>
      <c r="H146" s="192">
        <v>63.2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40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140</v>
      </c>
      <c r="AT146" s="200" t="s">
        <v>136</v>
      </c>
      <c r="AU146" s="200" t="s">
        <v>85</v>
      </c>
      <c r="AY146" s="18" t="s">
        <v>134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83</v>
      </c>
      <c r="BK146" s="201">
        <f>ROUND(I146*H146,2)</f>
        <v>0</v>
      </c>
      <c r="BL146" s="18" t="s">
        <v>140</v>
      </c>
      <c r="BM146" s="200" t="s">
        <v>602</v>
      </c>
    </row>
    <row r="147" spans="1:65" s="2" customFormat="1" ht="21.8" customHeight="1" x14ac:dyDescent="0.2">
      <c r="A147" s="35"/>
      <c r="B147" s="36"/>
      <c r="C147" s="188" t="s">
        <v>171</v>
      </c>
      <c r="D147" s="188" t="s">
        <v>136</v>
      </c>
      <c r="E147" s="189" t="s">
        <v>603</v>
      </c>
      <c r="F147" s="190" t="s">
        <v>604</v>
      </c>
      <c r="G147" s="191" t="s">
        <v>184</v>
      </c>
      <c r="H147" s="192">
        <v>46.789000000000001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40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140</v>
      </c>
      <c r="AT147" s="200" t="s">
        <v>136</v>
      </c>
      <c r="AU147" s="200" t="s">
        <v>85</v>
      </c>
      <c r="AY147" s="18" t="s">
        <v>134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83</v>
      </c>
      <c r="BK147" s="201">
        <f>ROUND(I147*H147,2)</f>
        <v>0</v>
      </c>
      <c r="BL147" s="18" t="s">
        <v>140</v>
      </c>
      <c r="BM147" s="200" t="s">
        <v>605</v>
      </c>
    </row>
    <row r="148" spans="1:65" s="14" customFormat="1" x14ac:dyDescent="0.2">
      <c r="B148" s="213"/>
      <c r="C148" s="214"/>
      <c r="D148" s="204" t="s">
        <v>145</v>
      </c>
      <c r="E148" s="215" t="s">
        <v>1</v>
      </c>
      <c r="F148" s="216" t="s">
        <v>606</v>
      </c>
      <c r="G148" s="214"/>
      <c r="H148" s="217">
        <v>63.2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145</v>
      </c>
      <c r="AU148" s="223" t="s">
        <v>85</v>
      </c>
      <c r="AV148" s="14" t="s">
        <v>85</v>
      </c>
      <c r="AW148" s="14" t="s">
        <v>31</v>
      </c>
      <c r="AX148" s="14" t="s">
        <v>75</v>
      </c>
      <c r="AY148" s="223" t="s">
        <v>134</v>
      </c>
    </row>
    <row r="149" spans="1:65" s="13" customFormat="1" x14ac:dyDescent="0.2">
      <c r="B149" s="202"/>
      <c r="C149" s="203"/>
      <c r="D149" s="204" t="s">
        <v>145</v>
      </c>
      <c r="E149" s="205" t="s">
        <v>1</v>
      </c>
      <c r="F149" s="206" t="s">
        <v>254</v>
      </c>
      <c r="G149" s="203"/>
      <c r="H149" s="205" t="s">
        <v>1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145</v>
      </c>
      <c r="AU149" s="212" t="s">
        <v>85</v>
      </c>
      <c r="AV149" s="13" t="s">
        <v>83</v>
      </c>
      <c r="AW149" s="13" t="s">
        <v>31</v>
      </c>
      <c r="AX149" s="13" t="s">
        <v>75</v>
      </c>
      <c r="AY149" s="212" t="s">
        <v>134</v>
      </c>
    </row>
    <row r="150" spans="1:65" s="14" customFormat="1" x14ac:dyDescent="0.2">
      <c r="B150" s="213"/>
      <c r="C150" s="214"/>
      <c r="D150" s="204" t="s">
        <v>145</v>
      </c>
      <c r="E150" s="215" t="s">
        <v>1</v>
      </c>
      <c r="F150" s="216" t="s">
        <v>607</v>
      </c>
      <c r="G150" s="214"/>
      <c r="H150" s="217">
        <v>-16.411000000000001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145</v>
      </c>
      <c r="AU150" s="223" t="s">
        <v>85</v>
      </c>
      <c r="AV150" s="14" t="s">
        <v>85</v>
      </c>
      <c r="AW150" s="14" t="s">
        <v>31</v>
      </c>
      <c r="AX150" s="14" t="s">
        <v>75</v>
      </c>
      <c r="AY150" s="223" t="s">
        <v>134</v>
      </c>
    </row>
    <row r="151" spans="1:65" s="16" customFormat="1" x14ac:dyDescent="0.2">
      <c r="B151" s="235"/>
      <c r="C151" s="236"/>
      <c r="D151" s="204" t="s">
        <v>145</v>
      </c>
      <c r="E151" s="237" t="s">
        <v>1</v>
      </c>
      <c r="F151" s="238" t="s">
        <v>206</v>
      </c>
      <c r="G151" s="236"/>
      <c r="H151" s="239">
        <v>46.789000000000001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145</v>
      </c>
      <c r="AU151" s="245" t="s">
        <v>85</v>
      </c>
      <c r="AV151" s="16" t="s">
        <v>140</v>
      </c>
      <c r="AW151" s="16" t="s">
        <v>31</v>
      </c>
      <c r="AX151" s="16" t="s">
        <v>83</v>
      </c>
      <c r="AY151" s="245" t="s">
        <v>134</v>
      </c>
    </row>
    <row r="152" spans="1:65" s="2" customFormat="1" ht="33.049999999999997" customHeight="1" x14ac:dyDescent="0.2">
      <c r="A152" s="35"/>
      <c r="B152" s="36"/>
      <c r="C152" s="188" t="s">
        <v>176</v>
      </c>
      <c r="D152" s="188" t="s">
        <v>136</v>
      </c>
      <c r="E152" s="189" t="s">
        <v>608</v>
      </c>
      <c r="F152" s="190" t="s">
        <v>609</v>
      </c>
      <c r="G152" s="191" t="s">
        <v>139</v>
      </c>
      <c r="H152" s="192">
        <v>31.4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40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140</v>
      </c>
      <c r="AT152" s="200" t="s">
        <v>136</v>
      </c>
      <c r="AU152" s="200" t="s">
        <v>85</v>
      </c>
      <c r="AY152" s="18" t="s">
        <v>134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83</v>
      </c>
      <c r="BK152" s="201">
        <f>ROUND(I152*H152,2)</f>
        <v>0</v>
      </c>
      <c r="BL152" s="18" t="s">
        <v>140</v>
      </c>
      <c r="BM152" s="200" t="s">
        <v>610</v>
      </c>
    </row>
    <row r="153" spans="1:65" s="14" customFormat="1" x14ac:dyDescent="0.2">
      <c r="B153" s="213"/>
      <c r="C153" s="214"/>
      <c r="D153" s="204" t="s">
        <v>145</v>
      </c>
      <c r="E153" s="215" t="s">
        <v>1</v>
      </c>
      <c r="F153" s="216" t="s">
        <v>611</v>
      </c>
      <c r="G153" s="214"/>
      <c r="H153" s="217">
        <v>50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145</v>
      </c>
      <c r="AU153" s="223" t="s">
        <v>85</v>
      </c>
      <c r="AV153" s="14" t="s">
        <v>85</v>
      </c>
      <c r="AW153" s="14" t="s">
        <v>31</v>
      </c>
      <c r="AX153" s="14" t="s">
        <v>75</v>
      </c>
      <c r="AY153" s="223" t="s">
        <v>134</v>
      </c>
    </row>
    <row r="154" spans="1:65" s="14" customFormat="1" x14ac:dyDescent="0.2">
      <c r="B154" s="213"/>
      <c r="C154" s="214"/>
      <c r="D154" s="204" t="s">
        <v>145</v>
      </c>
      <c r="E154" s="215" t="s">
        <v>1</v>
      </c>
      <c r="F154" s="216" t="s">
        <v>612</v>
      </c>
      <c r="G154" s="214"/>
      <c r="H154" s="217">
        <v>-18.600000000000001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145</v>
      </c>
      <c r="AU154" s="223" t="s">
        <v>85</v>
      </c>
      <c r="AV154" s="14" t="s">
        <v>85</v>
      </c>
      <c r="AW154" s="14" t="s">
        <v>31</v>
      </c>
      <c r="AX154" s="14" t="s">
        <v>75</v>
      </c>
      <c r="AY154" s="223" t="s">
        <v>134</v>
      </c>
    </row>
    <row r="155" spans="1:65" s="16" customFormat="1" x14ac:dyDescent="0.2">
      <c r="B155" s="235"/>
      <c r="C155" s="236"/>
      <c r="D155" s="204" t="s">
        <v>145</v>
      </c>
      <c r="E155" s="237" t="s">
        <v>1</v>
      </c>
      <c r="F155" s="238" t="s">
        <v>206</v>
      </c>
      <c r="G155" s="236"/>
      <c r="H155" s="239">
        <v>31.4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AT155" s="245" t="s">
        <v>145</v>
      </c>
      <c r="AU155" s="245" t="s">
        <v>85</v>
      </c>
      <c r="AV155" s="16" t="s">
        <v>140</v>
      </c>
      <c r="AW155" s="16" t="s">
        <v>31</v>
      </c>
      <c r="AX155" s="16" t="s">
        <v>83</v>
      </c>
      <c r="AY155" s="245" t="s">
        <v>134</v>
      </c>
    </row>
    <row r="156" spans="1:65" s="2" customFormat="1" ht="21.8" customHeight="1" x14ac:dyDescent="0.2">
      <c r="A156" s="35"/>
      <c r="B156" s="36"/>
      <c r="C156" s="188" t="s">
        <v>181</v>
      </c>
      <c r="D156" s="188" t="s">
        <v>136</v>
      </c>
      <c r="E156" s="189" t="s">
        <v>262</v>
      </c>
      <c r="F156" s="190" t="s">
        <v>263</v>
      </c>
      <c r="G156" s="191" t="s">
        <v>139</v>
      </c>
      <c r="H156" s="192">
        <v>35.92</v>
      </c>
      <c r="I156" s="193"/>
      <c r="J156" s="194">
        <f>ROUND(I156*H156,2)</f>
        <v>0</v>
      </c>
      <c r="K156" s="195"/>
      <c r="L156" s="40"/>
      <c r="M156" s="196" t="s">
        <v>1</v>
      </c>
      <c r="N156" s="197" t="s">
        <v>40</v>
      </c>
      <c r="O156" s="7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140</v>
      </c>
      <c r="AT156" s="200" t="s">
        <v>136</v>
      </c>
      <c r="AU156" s="200" t="s">
        <v>85</v>
      </c>
      <c r="AY156" s="18" t="s">
        <v>134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83</v>
      </c>
      <c r="BK156" s="201">
        <f>ROUND(I156*H156,2)</f>
        <v>0</v>
      </c>
      <c r="BL156" s="18" t="s">
        <v>140</v>
      </c>
      <c r="BM156" s="200" t="s">
        <v>613</v>
      </c>
    </row>
    <row r="157" spans="1:65" s="13" customFormat="1" x14ac:dyDescent="0.2">
      <c r="B157" s="202"/>
      <c r="C157" s="203"/>
      <c r="D157" s="204" t="s">
        <v>145</v>
      </c>
      <c r="E157" s="205" t="s">
        <v>1</v>
      </c>
      <c r="F157" s="206" t="s">
        <v>614</v>
      </c>
      <c r="G157" s="203"/>
      <c r="H157" s="205" t="s">
        <v>1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145</v>
      </c>
      <c r="AU157" s="212" t="s">
        <v>85</v>
      </c>
      <c r="AV157" s="13" t="s">
        <v>83</v>
      </c>
      <c r="AW157" s="13" t="s">
        <v>31</v>
      </c>
      <c r="AX157" s="13" t="s">
        <v>75</v>
      </c>
      <c r="AY157" s="212" t="s">
        <v>134</v>
      </c>
    </row>
    <row r="158" spans="1:65" s="14" customFormat="1" x14ac:dyDescent="0.2">
      <c r="B158" s="213"/>
      <c r="C158" s="214"/>
      <c r="D158" s="204" t="s">
        <v>145</v>
      </c>
      <c r="E158" s="215" t="s">
        <v>1</v>
      </c>
      <c r="F158" s="216" t="s">
        <v>615</v>
      </c>
      <c r="G158" s="214"/>
      <c r="H158" s="217">
        <v>35.92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145</v>
      </c>
      <c r="AU158" s="223" t="s">
        <v>85</v>
      </c>
      <c r="AV158" s="14" t="s">
        <v>85</v>
      </c>
      <c r="AW158" s="14" t="s">
        <v>31</v>
      </c>
      <c r="AX158" s="14" t="s">
        <v>83</v>
      </c>
      <c r="AY158" s="223" t="s">
        <v>134</v>
      </c>
    </row>
    <row r="159" spans="1:65" s="2" customFormat="1" ht="21.8" customHeight="1" x14ac:dyDescent="0.2">
      <c r="A159" s="35"/>
      <c r="B159" s="36"/>
      <c r="C159" s="188" t="s">
        <v>187</v>
      </c>
      <c r="D159" s="188" t="s">
        <v>136</v>
      </c>
      <c r="E159" s="189" t="s">
        <v>266</v>
      </c>
      <c r="F159" s="190" t="s">
        <v>267</v>
      </c>
      <c r="G159" s="191" t="s">
        <v>139</v>
      </c>
      <c r="H159" s="192">
        <v>35.92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40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140</v>
      </c>
      <c r="AT159" s="200" t="s">
        <v>136</v>
      </c>
      <c r="AU159" s="200" t="s">
        <v>85</v>
      </c>
      <c r="AY159" s="18" t="s">
        <v>134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83</v>
      </c>
      <c r="BK159" s="201">
        <f>ROUND(I159*H159,2)</f>
        <v>0</v>
      </c>
      <c r="BL159" s="18" t="s">
        <v>140</v>
      </c>
      <c r="BM159" s="200" t="s">
        <v>616</v>
      </c>
    </row>
    <row r="160" spans="1:65" s="2" customFormat="1" ht="16.55" customHeight="1" x14ac:dyDescent="0.2">
      <c r="A160" s="35"/>
      <c r="B160" s="36"/>
      <c r="C160" s="246" t="s">
        <v>193</v>
      </c>
      <c r="D160" s="246" t="s">
        <v>244</v>
      </c>
      <c r="E160" s="247" t="s">
        <v>271</v>
      </c>
      <c r="F160" s="248" t="s">
        <v>272</v>
      </c>
      <c r="G160" s="249" t="s">
        <v>273</v>
      </c>
      <c r="H160" s="250">
        <v>0.71799999999999997</v>
      </c>
      <c r="I160" s="251"/>
      <c r="J160" s="252">
        <f>ROUND(I160*H160,2)</f>
        <v>0</v>
      </c>
      <c r="K160" s="253"/>
      <c r="L160" s="254"/>
      <c r="M160" s="255" t="s">
        <v>1</v>
      </c>
      <c r="N160" s="256" t="s">
        <v>40</v>
      </c>
      <c r="O160" s="72"/>
      <c r="P160" s="198">
        <f>O160*H160</f>
        <v>0</v>
      </c>
      <c r="Q160" s="198">
        <v>1E-3</v>
      </c>
      <c r="R160" s="198">
        <f>Q160*H160</f>
        <v>7.18E-4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171</v>
      </c>
      <c r="AT160" s="200" t="s">
        <v>244</v>
      </c>
      <c r="AU160" s="200" t="s">
        <v>85</v>
      </c>
      <c r="AY160" s="18" t="s">
        <v>134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83</v>
      </c>
      <c r="BK160" s="201">
        <f>ROUND(I160*H160,2)</f>
        <v>0</v>
      </c>
      <c r="BL160" s="18" t="s">
        <v>140</v>
      </c>
      <c r="BM160" s="200" t="s">
        <v>617</v>
      </c>
    </row>
    <row r="161" spans="1:65" s="14" customFormat="1" x14ac:dyDescent="0.2">
      <c r="B161" s="213"/>
      <c r="C161" s="214"/>
      <c r="D161" s="204" t="s">
        <v>145</v>
      </c>
      <c r="E161" s="214"/>
      <c r="F161" s="216" t="s">
        <v>618</v>
      </c>
      <c r="G161" s="214"/>
      <c r="H161" s="217">
        <v>0.71799999999999997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145</v>
      </c>
      <c r="AU161" s="223" t="s">
        <v>85</v>
      </c>
      <c r="AV161" s="14" t="s">
        <v>85</v>
      </c>
      <c r="AW161" s="14" t="s">
        <v>4</v>
      </c>
      <c r="AX161" s="14" t="s">
        <v>83</v>
      </c>
      <c r="AY161" s="223" t="s">
        <v>134</v>
      </c>
    </row>
    <row r="162" spans="1:65" s="12" customFormat="1" ht="20.8" customHeight="1" x14ac:dyDescent="0.2">
      <c r="B162" s="172"/>
      <c r="C162" s="173"/>
      <c r="D162" s="174" t="s">
        <v>74</v>
      </c>
      <c r="E162" s="186" t="s">
        <v>331</v>
      </c>
      <c r="F162" s="186" t="s">
        <v>619</v>
      </c>
      <c r="G162" s="173"/>
      <c r="H162" s="173"/>
      <c r="I162" s="176"/>
      <c r="J162" s="187" t="e">
        <f>BK162</f>
        <v>#VALUE!</v>
      </c>
      <c r="K162" s="173"/>
      <c r="L162" s="178"/>
      <c r="M162" s="179"/>
      <c r="N162" s="180"/>
      <c r="O162" s="180"/>
      <c r="P162" s="181">
        <f>SUM(P163:P180)</f>
        <v>0</v>
      </c>
      <c r="Q162" s="180"/>
      <c r="R162" s="181">
        <f>SUM(R163:R180)</f>
        <v>11.253559999999998</v>
      </c>
      <c r="S162" s="180"/>
      <c r="T162" s="182">
        <f>SUM(T163:T180)</f>
        <v>0</v>
      </c>
      <c r="AR162" s="183" t="s">
        <v>83</v>
      </c>
      <c r="AT162" s="184" t="s">
        <v>74</v>
      </c>
      <c r="AU162" s="184" t="s">
        <v>85</v>
      </c>
      <c r="AY162" s="183" t="s">
        <v>134</v>
      </c>
      <c r="BK162" s="185" t="e">
        <f>SUM(BK163:BK180)</f>
        <v>#VALUE!</v>
      </c>
    </row>
    <row r="163" spans="1:65" s="2" customFormat="1" ht="21.8" customHeight="1" x14ac:dyDescent="0.2">
      <c r="A163" s="35"/>
      <c r="B163" s="36"/>
      <c r="C163" s="188" t="s">
        <v>207</v>
      </c>
      <c r="D163" s="188" t="s">
        <v>136</v>
      </c>
      <c r="E163" s="189" t="s">
        <v>620</v>
      </c>
      <c r="F163" s="190" t="s">
        <v>621</v>
      </c>
      <c r="G163" s="191" t="s">
        <v>279</v>
      </c>
      <c r="H163" s="192">
        <v>2</v>
      </c>
      <c r="I163" s="193"/>
      <c r="J163" s="194">
        <f t="shared" ref="J163:J180" si="0">ROUND(I163*H163,2)</f>
        <v>0</v>
      </c>
      <c r="K163" s="195"/>
      <c r="L163" s="40"/>
      <c r="M163" s="196" t="s">
        <v>1</v>
      </c>
      <c r="N163" s="197" t="s">
        <v>40</v>
      </c>
      <c r="O163" s="72"/>
      <c r="P163" s="198">
        <f t="shared" ref="P163:P180" si="1">O163*H163</f>
        <v>0</v>
      </c>
      <c r="Q163" s="198">
        <v>0.45423000000000002</v>
      </c>
      <c r="R163" s="198">
        <f t="shared" ref="R163:R180" si="2">Q163*H163</f>
        <v>0.90846000000000005</v>
      </c>
      <c r="S163" s="198">
        <v>0</v>
      </c>
      <c r="T163" s="199">
        <f t="shared" ref="T163:T180" si="3"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140</v>
      </c>
      <c r="AT163" s="200" t="s">
        <v>136</v>
      </c>
      <c r="AU163" s="200" t="s">
        <v>148</v>
      </c>
      <c r="AY163" s="18" t="s">
        <v>134</v>
      </c>
      <c r="BE163" s="201">
        <f t="shared" ref="BE163:BE180" si="4">IF(N163="základní",J163,0)</f>
        <v>0</v>
      </c>
      <c r="BF163" s="201">
        <f t="shared" ref="BF163:BF180" si="5">IF(N163="snížená",J163,0)</f>
        <v>0</v>
      </c>
      <c r="BG163" s="201">
        <f t="shared" ref="BG163:BG180" si="6">IF(N163="zákl. přenesená",J163,0)</f>
        <v>0</v>
      </c>
      <c r="BH163" s="201">
        <f t="shared" ref="BH163:BH180" si="7">IF(N163="sníž. přenesená",J163,0)</f>
        <v>0</v>
      </c>
      <c r="BI163" s="201">
        <f t="shared" ref="BI163:BI180" si="8">IF(N163="nulová",J163,0)</f>
        <v>0</v>
      </c>
      <c r="BJ163" s="18" t="s">
        <v>83</v>
      </c>
      <c r="BK163" s="201">
        <f t="shared" ref="BK163:BK180" si="9">ROUND(I163*H163,2)</f>
        <v>0</v>
      </c>
      <c r="BL163" s="18" t="s">
        <v>140</v>
      </c>
      <c r="BM163" s="200" t="s">
        <v>622</v>
      </c>
    </row>
    <row r="164" spans="1:65" s="2" customFormat="1" ht="21.8" customHeight="1" x14ac:dyDescent="0.2">
      <c r="A164" s="35"/>
      <c r="B164" s="36"/>
      <c r="C164" s="246" t="s">
        <v>211</v>
      </c>
      <c r="D164" s="246" t="s">
        <v>244</v>
      </c>
      <c r="E164" s="247" t="s">
        <v>623</v>
      </c>
      <c r="F164" s="248" t="s">
        <v>624</v>
      </c>
      <c r="G164" s="249" t="s">
        <v>279</v>
      </c>
      <c r="H164" s="250">
        <v>1</v>
      </c>
      <c r="I164" s="251"/>
      <c r="J164" s="252">
        <f t="shared" si="0"/>
        <v>0</v>
      </c>
      <c r="K164" s="253"/>
      <c r="L164" s="254"/>
      <c r="M164" s="255" t="s">
        <v>1</v>
      </c>
      <c r="N164" s="256" t="s">
        <v>40</v>
      </c>
      <c r="O164" s="72"/>
      <c r="P164" s="198">
        <f t="shared" si="1"/>
        <v>0</v>
      </c>
      <c r="Q164" s="198">
        <v>6.5</v>
      </c>
      <c r="R164" s="198">
        <f t="shared" si="2"/>
        <v>6.5</v>
      </c>
      <c r="S164" s="198">
        <v>0</v>
      </c>
      <c r="T164" s="199">
        <f t="shared" si="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171</v>
      </c>
      <c r="AT164" s="200" t="s">
        <v>244</v>
      </c>
      <c r="AU164" s="200" t="s">
        <v>148</v>
      </c>
      <c r="AY164" s="18" t="s">
        <v>134</v>
      </c>
      <c r="BE164" s="201">
        <f t="shared" si="4"/>
        <v>0</v>
      </c>
      <c r="BF164" s="201">
        <f t="shared" si="5"/>
        <v>0</v>
      </c>
      <c r="BG164" s="201">
        <f t="shared" si="6"/>
        <v>0</v>
      </c>
      <c r="BH164" s="201">
        <f t="shared" si="7"/>
        <v>0</v>
      </c>
      <c r="BI164" s="201">
        <f t="shared" si="8"/>
        <v>0</v>
      </c>
      <c r="BJ164" s="18" t="s">
        <v>83</v>
      </c>
      <c r="BK164" s="201">
        <f t="shared" si="9"/>
        <v>0</v>
      </c>
      <c r="BL164" s="18" t="s">
        <v>140</v>
      </c>
      <c r="BM164" s="200" t="s">
        <v>625</v>
      </c>
    </row>
    <row r="165" spans="1:65" s="2" customFormat="1" ht="16.55" customHeight="1" x14ac:dyDescent="0.2">
      <c r="A165" s="35"/>
      <c r="B165" s="36"/>
      <c r="C165" s="246" t="s">
        <v>8</v>
      </c>
      <c r="D165" s="246" t="s">
        <v>244</v>
      </c>
      <c r="E165" s="247" t="s">
        <v>626</v>
      </c>
      <c r="F165" s="248" t="s">
        <v>627</v>
      </c>
      <c r="G165" s="249" t="s">
        <v>279</v>
      </c>
      <c r="H165" s="250">
        <v>1</v>
      </c>
      <c r="I165" s="251"/>
      <c r="J165" s="252">
        <f t="shared" si="0"/>
        <v>0</v>
      </c>
      <c r="K165" s="253"/>
      <c r="L165" s="254"/>
      <c r="M165" s="255" t="s">
        <v>1</v>
      </c>
      <c r="N165" s="256" t="s">
        <v>40</v>
      </c>
      <c r="O165" s="72"/>
      <c r="P165" s="198">
        <f t="shared" si="1"/>
        <v>0</v>
      </c>
      <c r="Q165" s="198">
        <v>3.8</v>
      </c>
      <c r="R165" s="198">
        <f t="shared" si="2"/>
        <v>3.8</v>
      </c>
      <c r="S165" s="198">
        <v>0</v>
      </c>
      <c r="T165" s="199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171</v>
      </c>
      <c r="AT165" s="200" t="s">
        <v>244</v>
      </c>
      <c r="AU165" s="200" t="s">
        <v>148</v>
      </c>
      <c r="AY165" s="18" t="s">
        <v>134</v>
      </c>
      <c r="BE165" s="201">
        <f t="shared" si="4"/>
        <v>0</v>
      </c>
      <c r="BF165" s="201">
        <f t="shared" si="5"/>
        <v>0</v>
      </c>
      <c r="BG165" s="201">
        <f t="shared" si="6"/>
        <v>0</v>
      </c>
      <c r="BH165" s="201">
        <f t="shared" si="7"/>
        <v>0</v>
      </c>
      <c r="BI165" s="201">
        <f t="shared" si="8"/>
        <v>0</v>
      </c>
      <c r="BJ165" s="18" t="s">
        <v>83</v>
      </c>
      <c r="BK165" s="201">
        <f t="shared" si="9"/>
        <v>0</v>
      </c>
      <c r="BL165" s="18" t="s">
        <v>140</v>
      </c>
      <c r="BM165" s="200" t="s">
        <v>628</v>
      </c>
    </row>
    <row r="166" spans="1:65" s="2" customFormat="1" ht="16.55" customHeight="1" x14ac:dyDescent="0.2">
      <c r="A166" s="35"/>
      <c r="B166" s="36"/>
      <c r="C166" s="188" t="s">
        <v>221</v>
      </c>
      <c r="D166" s="188" t="s">
        <v>136</v>
      </c>
      <c r="E166" s="189" t="s">
        <v>629</v>
      </c>
      <c r="F166" s="190" t="s">
        <v>630</v>
      </c>
      <c r="G166" s="191" t="s">
        <v>631</v>
      </c>
      <c r="H166" s="192">
        <v>1</v>
      </c>
      <c r="I166" s="193"/>
      <c r="J166" s="194">
        <f t="shared" si="0"/>
        <v>0</v>
      </c>
      <c r="K166" s="195"/>
      <c r="L166" s="40"/>
      <c r="M166" s="196" t="s">
        <v>1</v>
      </c>
      <c r="N166" s="197" t="s">
        <v>40</v>
      </c>
      <c r="O166" s="72"/>
      <c r="P166" s="198">
        <f t="shared" si="1"/>
        <v>0</v>
      </c>
      <c r="Q166" s="198">
        <v>0</v>
      </c>
      <c r="R166" s="198">
        <f t="shared" si="2"/>
        <v>0</v>
      </c>
      <c r="S166" s="198">
        <v>0</v>
      </c>
      <c r="T166" s="199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140</v>
      </c>
      <c r="AT166" s="200" t="s">
        <v>136</v>
      </c>
      <c r="AU166" s="200" t="s">
        <v>148</v>
      </c>
      <c r="AY166" s="18" t="s">
        <v>134</v>
      </c>
      <c r="BE166" s="201">
        <f t="shared" si="4"/>
        <v>0</v>
      </c>
      <c r="BF166" s="201">
        <f t="shared" si="5"/>
        <v>0</v>
      </c>
      <c r="BG166" s="201">
        <f t="shared" si="6"/>
        <v>0</v>
      </c>
      <c r="BH166" s="201">
        <f t="shared" si="7"/>
        <v>0</v>
      </c>
      <c r="BI166" s="201">
        <f t="shared" si="8"/>
        <v>0</v>
      </c>
      <c r="BJ166" s="18" t="s">
        <v>83</v>
      </c>
      <c r="BK166" s="201">
        <f t="shared" si="9"/>
        <v>0</v>
      </c>
      <c r="BL166" s="18" t="s">
        <v>140</v>
      </c>
      <c r="BM166" s="200" t="s">
        <v>632</v>
      </c>
    </row>
    <row r="167" spans="1:65" s="2" customFormat="1" ht="21.8" customHeight="1" x14ac:dyDescent="0.2">
      <c r="A167" s="35"/>
      <c r="B167" s="36"/>
      <c r="C167" s="246" t="s">
        <v>227</v>
      </c>
      <c r="D167" s="246" t="s">
        <v>244</v>
      </c>
      <c r="E167" s="247" t="s">
        <v>633</v>
      </c>
      <c r="F167" s="248" t="s">
        <v>634</v>
      </c>
      <c r="G167" s="249" t="s">
        <v>279</v>
      </c>
      <c r="H167" s="250">
        <v>2</v>
      </c>
      <c r="I167" s="251"/>
      <c r="J167" s="252">
        <f t="shared" si="0"/>
        <v>0</v>
      </c>
      <c r="K167" s="253"/>
      <c r="L167" s="254"/>
      <c r="M167" s="255" t="s">
        <v>1</v>
      </c>
      <c r="N167" s="256" t="s">
        <v>40</v>
      </c>
      <c r="O167" s="72"/>
      <c r="P167" s="198">
        <f t="shared" si="1"/>
        <v>0</v>
      </c>
      <c r="Q167" s="198">
        <v>0</v>
      </c>
      <c r="R167" s="198">
        <f t="shared" si="2"/>
        <v>0</v>
      </c>
      <c r="S167" s="198">
        <v>0</v>
      </c>
      <c r="T167" s="199">
        <f t="shared" si="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171</v>
      </c>
      <c r="AT167" s="200" t="s">
        <v>244</v>
      </c>
      <c r="AU167" s="200" t="s">
        <v>148</v>
      </c>
      <c r="AY167" s="18" t="s">
        <v>134</v>
      </c>
      <c r="BE167" s="201">
        <f t="shared" si="4"/>
        <v>0</v>
      </c>
      <c r="BF167" s="201">
        <f t="shared" si="5"/>
        <v>0</v>
      </c>
      <c r="BG167" s="201">
        <f t="shared" si="6"/>
        <v>0</v>
      </c>
      <c r="BH167" s="201">
        <f t="shared" si="7"/>
        <v>0</v>
      </c>
      <c r="BI167" s="201">
        <f t="shared" si="8"/>
        <v>0</v>
      </c>
      <c r="BJ167" s="18" t="s">
        <v>83</v>
      </c>
      <c r="BK167" s="201">
        <f t="shared" si="9"/>
        <v>0</v>
      </c>
      <c r="BL167" s="18" t="s">
        <v>140</v>
      </c>
      <c r="BM167" s="200" t="s">
        <v>635</v>
      </c>
    </row>
    <row r="168" spans="1:65" s="2" customFormat="1" ht="21.8" customHeight="1" x14ac:dyDescent="0.2">
      <c r="A168" s="35"/>
      <c r="B168" s="36"/>
      <c r="C168" s="246" t="s">
        <v>233</v>
      </c>
      <c r="D168" s="246" t="s">
        <v>244</v>
      </c>
      <c r="E168" s="247" t="s">
        <v>636</v>
      </c>
      <c r="F168" s="248" t="s">
        <v>637</v>
      </c>
      <c r="G168" s="249" t="s">
        <v>279</v>
      </c>
      <c r="H168" s="250">
        <v>2</v>
      </c>
      <c r="I168" s="251"/>
      <c r="J168" s="252">
        <f t="shared" si="0"/>
        <v>0</v>
      </c>
      <c r="K168" s="253"/>
      <c r="L168" s="254"/>
      <c r="M168" s="255" t="s">
        <v>1</v>
      </c>
      <c r="N168" s="256" t="s">
        <v>40</v>
      </c>
      <c r="O168" s="72"/>
      <c r="P168" s="198">
        <f t="shared" si="1"/>
        <v>0</v>
      </c>
      <c r="Q168" s="198">
        <v>0</v>
      </c>
      <c r="R168" s="198">
        <f t="shared" si="2"/>
        <v>0</v>
      </c>
      <c r="S168" s="198">
        <v>0</v>
      </c>
      <c r="T168" s="199">
        <f t="shared" si="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171</v>
      </c>
      <c r="AT168" s="200" t="s">
        <v>244</v>
      </c>
      <c r="AU168" s="200" t="s">
        <v>148</v>
      </c>
      <c r="AY168" s="18" t="s">
        <v>134</v>
      </c>
      <c r="BE168" s="201">
        <f t="shared" si="4"/>
        <v>0</v>
      </c>
      <c r="BF168" s="201">
        <f t="shared" si="5"/>
        <v>0</v>
      </c>
      <c r="BG168" s="201">
        <f t="shared" si="6"/>
        <v>0</v>
      </c>
      <c r="BH168" s="201">
        <f t="shared" si="7"/>
        <v>0</v>
      </c>
      <c r="BI168" s="201">
        <f t="shared" si="8"/>
        <v>0</v>
      </c>
      <c r="BJ168" s="18" t="s">
        <v>83</v>
      </c>
      <c r="BK168" s="201">
        <f t="shared" si="9"/>
        <v>0</v>
      </c>
      <c r="BL168" s="18" t="s">
        <v>140</v>
      </c>
      <c r="BM168" s="200" t="s">
        <v>638</v>
      </c>
    </row>
    <row r="169" spans="1:65" s="2" customFormat="1" ht="44.2" customHeight="1" x14ac:dyDescent="0.2">
      <c r="A169" s="35"/>
      <c r="B169" s="36"/>
      <c r="C169" s="246" t="s">
        <v>237</v>
      </c>
      <c r="D169" s="246" t="s">
        <v>244</v>
      </c>
      <c r="E169" s="247" t="s">
        <v>639</v>
      </c>
      <c r="F169" s="248" t="s">
        <v>640</v>
      </c>
      <c r="G169" s="249" t="s">
        <v>279</v>
      </c>
      <c r="H169" s="250">
        <v>1</v>
      </c>
      <c r="I169" s="251"/>
      <c r="J169" s="252">
        <f t="shared" si="0"/>
        <v>0</v>
      </c>
      <c r="K169" s="253"/>
      <c r="L169" s="254"/>
      <c r="M169" s="255" t="s">
        <v>1</v>
      </c>
      <c r="N169" s="256" t="s">
        <v>40</v>
      </c>
      <c r="O169" s="72"/>
      <c r="P169" s="198">
        <f t="shared" si="1"/>
        <v>0</v>
      </c>
      <c r="Q169" s="198">
        <v>0</v>
      </c>
      <c r="R169" s="198">
        <f t="shared" si="2"/>
        <v>0</v>
      </c>
      <c r="S169" s="198">
        <v>0</v>
      </c>
      <c r="T169" s="199">
        <f t="shared" si="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171</v>
      </c>
      <c r="AT169" s="200" t="s">
        <v>244</v>
      </c>
      <c r="AU169" s="200" t="s">
        <v>148</v>
      </c>
      <c r="AY169" s="18" t="s">
        <v>134</v>
      </c>
      <c r="BE169" s="201">
        <f t="shared" si="4"/>
        <v>0</v>
      </c>
      <c r="BF169" s="201">
        <f t="shared" si="5"/>
        <v>0</v>
      </c>
      <c r="BG169" s="201">
        <f t="shared" si="6"/>
        <v>0</v>
      </c>
      <c r="BH169" s="201">
        <f t="shared" si="7"/>
        <v>0</v>
      </c>
      <c r="BI169" s="201">
        <f t="shared" si="8"/>
        <v>0</v>
      </c>
      <c r="BJ169" s="18" t="s">
        <v>83</v>
      </c>
      <c r="BK169" s="201">
        <f t="shared" si="9"/>
        <v>0</v>
      </c>
      <c r="BL169" s="18" t="s">
        <v>140</v>
      </c>
      <c r="BM169" s="200" t="s">
        <v>641</v>
      </c>
    </row>
    <row r="170" spans="1:65" s="2" customFormat="1" ht="21.8" customHeight="1" x14ac:dyDescent="0.2">
      <c r="A170" s="35"/>
      <c r="B170" s="36"/>
      <c r="C170" s="246" t="s">
        <v>243</v>
      </c>
      <c r="D170" s="246" t="s">
        <v>244</v>
      </c>
      <c r="E170" s="247" t="s">
        <v>642</v>
      </c>
      <c r="F170" s="248" t="s">
        <v>643</v>
      </c>
      <c r="G170" s="249" t="s">
        <v>644</v>
      </c>
      <c r="H170" s="250">
        <v>1</v>
      </c>
      <c r="I170" s="251"/>
      <c r="J170" s="252">
        <f t="shared" si="0"/>
        <v>0</v>
      </c>
      <c r="K170" s="253"/>
      <c r="L170" s="254"/>
      <c r="M170" s="255" t="s">
        <v>1</v>
      </c>
      <c r="N170" s="256" t="s">
        <v>40</v>
      </c>
      <c r="O170" s="72"/>
      <c r="P170" s="198">
        <f t="shared" si="1"/>
        <v>0</v>
      </c>
      <c r="Q170" s="198">
        <v>0</v>
      </c>
      <c r="R170" s="198">
        <f t="shared" si="2"/>
        <v>0</v>
      </c>
      <c r="S170" s="198">
        <v>0</v>
      </c>
      <c r="T170" s="199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171</v>
      </c>
      <c r="AT170" s="200" t="s">
        <v>244</v>
      </c>
      <c r="AU170" s="200" t="s">
        <v>148</v>
      </c>
      <c r="AY170" s="18" t="s">
        <v>134</v>
      </c>
      <c r="BE170" s="201">
        <f t="shared" si="4"/>
        <v>0</v>
      </c>
      <c r="BF170" s="201">
        <f t="shared" si="5"/>
        <v>0</v>
      </c>
      <c r="BG170" s="201">
        <f t="shared" si="6"/>
        <v>0</v>
      </c>
      <c r="BH170" s="201">
        <f t="shared" si="7"/>
        <v>0</v>
      </c>
      <c r="BI170" s="201">
        <f t="shared" si="8"/>
        <v>0</v>
      </c>
      <c r="BJ170" s="18" t="s">
        <v>83</v>
      </c>
      <c r="BK170" s="201">
        <f t="shared" si="9"/>
        <v>0</v>
      </c>
      <c r="BL170" s="18" t="s">
        <v>140</v>
      </c>
      <c r="BM170" s="200" t="s">
        <v>645</v>
      </c>
    </row>
    <row r="171" spans="1:65" s="2" customFormat="1" ht="33.049999999999997" customHeight="1" x14ac:dyDescent="0.2">
      <c r="A171" s="35"/>
      <c r="B171" s="36"/>
      <c r="C171" s="246" t="s">
        <v>7</v>
      </c>
      <c r="D171" s="246" t="s">
        <v>244</v>
      </c>
      <c r="E171" s="247" t="s">
        <v>646</v>
      </c>
      <c r="F171" s="248" t="s">
        <v>647</v>
      </c>
      <c r="G171" s="249" t="s">
        <v>279</v>
      </c>
      <c r="H171" s="250">
        <v>2</v>
      </c>
      <c r="I171" s="251"/>
      <c r="J171" s="252">
        <f t="shared" si="0"/>
        <v>0</v>
      </c>
      <c r="K171" s="253"/>
      <c r="L171" s="254"/>
      <c r="M171" s="255" t="s">
        <v>1</v>
      </c>
      <c r="N171" s="256" t="s">
        <v>40</v>
      </c>
      <c r="O171" s="72"/>
      <c r="P171" s="198">
        <f t="shared" si="1"/>
        <v>0</v>
      </c>
      <c r="Q171" s="198">
        <v>0</v>
      </c>
      <c r="R171" s="198">
        <f t="shared" si="2"/>
        <v>0</v>
      </c>
      <c r="S171" s="198">
        <v>0</v>
      </c>
      <c r="T171" s="199">
        <f t="shared" si="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171</v>
      </c>
      <c r="AT171" s="200" t="s">
        <v>244</v>
      </c>
      <c r="AU171" s="200" t="s">
        <v>148</v>
      </c>
      <c r="AY171" s="18" t="s">
        <v>134</v>
      </c>
      <c r="BE171" s="201">
        <f t="shared" si="4"/>
        <v>0</v>
      </c>
      <c r="BF171" s="201">
        <f t="shared" si="5"/>
        <v>0</v>
      </c>
      <c r="BG171" s="201">
        <f t="shared" si="6"/>
        <v>0</v>
      </c>
      <c r="BH171" s="201">
        <f t="shared" si="7"/>
        <v>0</v>
      </c>
      <c r="BI171" s="201">
        <f t="shared" si="8"/>
        <v>0</v>
      </c>
      <c r="BJ171" s="18" t="s">
        <v>83</v>
      </c>
      <c r="BK171" s="201">
        <f t="shared" si="9"/>
        <v>0</v>
      </c>
      <c r="BL171" s="18" t="s">
        <v>140</v>
      </c>
      <c r="BM171" s="200" t="s">
        <v>648</v>
      </c>
    </row>
    <row r="172" spans="1:65" s="2" customFormat="1" ht="21.8" customHeight="1" x14ac:dyDescent="0.2">
      <c r="A172" s="35"/>
      <c r="B172" s="36"/>
      <c r="C172" s="246" t="s">
        <v>256</v>
      </c>
      <c r="D172" s="246" t="s">
        <v>244</v>
      </c>
      <c r="E172" s="247" t="s">
        <v>649</v>
      </c>
      <c r="F172" s="248" t="s">
        <v>650</v>
      </c>
      <c r="G172" s="249" t="s">
        <v>631</v>
      </c>
      <c r="H172" s="250">
        <v>1</v>
      </c>
      <c r="I172" s="251"/>
      <c r="J172" s="252">
        <f t="shared" si="0"/>
        <v>0</v>
      </c>
      <c r="K172" s="253"/>
      <c r="L172" s="254"/>
      <c r="M172" s="255" t="s">
        <v>1</v>
      </c>
      <c r="N172" s="256" t="s">
        <v>40</v>
      </c>
      <c r="O172" s="72"/>
      <c r="P172" s="198">
        <f t="shared" si="1"/>
        <v>0</v>
      </c>
      <c r="Q172" s="198">
        <v>0</v>
      </c>
      <c r="R172" s="198">
        <f t="shared" si="2"/>
        <v>0</v>
      </c>
      <c r="S172" s="198">
        <v>0</v>
      </c>
      <c r="T172" s="199">
        <f t="shared" si="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171</v>
      </c>
      <c r="AT172" s="200" t="s">
        <v>244</v>
      </c>
      <c r="AU172" s="200" t="s">
        <v>148</v>
      </c>
      <c r="AY172" s="18" t="s">
        <v>134</v>
      </c>
      <c r="BE172" s="201">
        <f t="shared" si="4"/>
        <v>0</v>
      </c>
      <c r="BF172" s="201">
        <f t="shared" si="5"/>
        <v>0</v>
      </c>
      <c r="BG172" s="201">
        <f t="shared" si="6"/>
        <v>0</v>
      </c>
      <c r="BH172" s="201">
        <f t="shared" si="7"/>
        <v>0</v>
      </c>
      <c r="BI172" s="201">
        <f t="shared" si="8"/>
        <v>0</v>
      </c>
      <c r="BJ172" s="18" t="s">
        <v>83</v>
      </c>
      <c r="BK172" s="201">
        <f t="shared" si="9"/>
        <v>0</v>
      </c>
      <c r="BL172" s="18" t="s">
        <v>140</v>
      </c>
      <c r="BM172" s="200" t="s">
        <v>651</v>
      </c>
    </row>
    <row r="173" spans="1:65" s="2" customFormat="1" ht="21.8" customHeight="1" x14ac:dyDescent="0.2">
      <c r="A173" s="35"/>
      <c r="B173" s="36"/>
      <c r="C173" s="246" t="s">
        <v>261</v>
      </c>
      <c r="D173" s="246" t="s">
        <v>244</v>
      </c>
      <c r="E173" s="247" t="s">
        <v>652</v>
      </c>
      <c r="F173" s="248" t="s">
        <v>653</v>
      </c>
      <c r="G173" s="249" t="s">
        <v>279</v>
      </c>
      <c r="H173" s="250">
        <v>3</v>
      </c>
      <c r="I173" s="251"/>
      <c r="J173" s="252">
        <f t="shared" si="0"/>
        <v>0</v>
      </c>
      <c r="K173" s="253"/>
      <c r="L173" s="254"/>
      <c r="M173" s="255" t="s">
        <v>1</v>
      </c>
      <c r="N173" s="256" t="s">
        <v>40</v>
      </c>
      <c r="O173" s="72"/>
      <c r="P173" s="198">
        <f t="shared" si="1"/>
        <v>0</v>
      </c>
      <c r="Q173" s="198">
        <v>4.1999999999999997E-3</v>
      </c>
      <c r="R173" s="198">
        <f t="shared" si="2"/>
        <v>1.26E-2</v>
      </c>
      <c r="S173" s="198">
        <v>0</v>
      </c>
      <c r="T173" s="199">
        <f t="shared" si="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654</v>
      </c>
      <c r="AT173" s="200" t="s">
        <v>244</v>
      </c>
      <c r="AU173" s="200" t="s">
        <v>148</v>
      </c>
      <c r="AY173" s="18" t="s">
        <v>134</v>
      </c>
      <c r="BE173" s="201">
        <f t="shared" si="4"/>
        <v>0</v>
      </c>
      <c r="BF173" s="201">
        <f t="shared" si="5"/>
        <v>0</v>
      </c>
      <c r="BG173" s="201">
        <f t="shared" si="6"/>
        <v>0</v>
      </c>
      <c r="BH173" s="201">
        <f t="shared" si="7"/>
        <v>0</v>
      </c>
      <c r="BI173" s="201">
        <f t="shared" si="8"/>
        <v>0</v>
      </c>
      <c r="BJ173" s="18" t="s">
        <v>83</v>
      </c>
      <c r="BK173" s="201">
        <f t="shared" si="9"/>
        <v>0</v>
      </c>
      <c r="BL173" s="18" t="s">
        <v>654</v>
      </c>
      <c r="BM173" s="200" t="s">
        <v>655</v>
      </c>
    </row>
    <row r="174" spans="1:65" s="2" customFormat="1" ht="21.8" customHeight="1" x14ac:dyDescent="0.2">
      <c r="A174" s="35"/>
      <c r="B174" s="36"/>
      <c r="C174" s="246" t="s">
        <v>265</v>
      </c>
      <c r="D174" s="246" t="s">
        <v>244</v>
      </c>
      <c r="E174" s="247" t="s">
        <v>656</v>
      </c>
      <c r="F174" s="248" t="s">
        <v>657</v>
      </c>
      <c r="G174" s="249" t="s">
        <v>279</v>
      </c>
      <c r="H174" s="250">
        <v>2</v>
      </c>
      <c r="I174" s="251"/>
      <c r="J174" s="252">
        <f t="shared" si="0"/>
        <v>0</v>
      </c>
      <c r="K174" s="253"/>
      <c r="L174" s="254"/>
      <c r="M174" s="255" t="s">
        <v>1</v>
      </c>
      <c r="N174" s="256" t="s">
        <v>40</v>
      </c>
      <c r="O174" s="72"/>
      <c r="P174" s="198">
        <f t="shared" si="1"/>
        <v>0</v>
      </c>
      <c r="Q174" s="198">
        <v>1.61E-2</v>
      </c>
      <c r="R174" s="198">
        <f t="shared" si="2"/>
        <v>3.2199999999999999E-2</v>
      </c>
      <c r="S174" s="198">
        <v>0</v>
      </c>
      <c r="T174" s="199">
        <f t="shared" si="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654</v>
      </c>
      <c r="AT174" s="200" t="s">
        <v>244</v>
      </c>
      <c r="AU174" s="200" t="s">
        <v>148</v>
      </c>
      <c r="AY174" s="18" t="s">
        <v>134</v>
      </c>
      <c r="BE174" s="201">
        <f t="shared" si="4"/>
        <v>0</v>
      </c>
      <c r="BF174" s="201">
        <f t="shared" si="5"/>
        <v>0</v>
      </c>
      <c r="BG174" s="201">
        <f t="shared" si="6"/>
        <v>0</v>
      </c>
      <c r="BH174" s="201">
        <f t="shared" si="7"/>
        <v>0</v>
      </c>
      <c r="BI174" s="201">
        <f t="shared" si="8"/>
        <v>0</v>
      </c>
      <c r="BJ174" s="18" t="s">
        <v>83</v>
      </c>
      <c r="BK174" s="201">
        <f t="shared" si="9"/>
        <v>0</v>
      </c>
      <c r="BL174" s="18" t="s">
        <v>654</v>
      </c>
      <c r="BM174" s="200" t="s">
        <v>658</v>
      </c>
    </row>
    <row r="175" spans="1:65" s="2" customFormat="1" ht="16.55" customHeight="1" x14ac:dyDescent="0.2">
      <c r="A175" s="35"/>
      <c r="B175" s="36"/>
      <c r="C175" s="246" t="s">
        <v>270</v>
      </c>
      <c r="D175" s="246" t="s">
        <v>244</v>
      </c>
      <c r="E175" s="247" t="s">
        <v>659</v>
      </c>
      <c r="F175" s="248" t="s">
        <v>660</v>
      </c>
      <c r="G175" s="249" t="s">
        <v>279</v>
      </c>
      <c r="H175" s="250">
        <v>1</v>
      </c>
      <c r="I175" s="251"/>
      <c r="J175" s="252">
        <f t="shared" si="0"/>
        <v>0</v>
      </c>
      <c r="K175" s="253"/>
      <c r="L175" s="254"/>
      <c r="M175" s="255" t="s">
        <v>1</v>
      </c>
      <c r="N175" s="256" t="s">
        <v>40</v>
      </c>
      <c r="O175" s="72"/>
      <c r="P175" s="198">
        <f t="shared" si="1"/>
        <v>0</v>
      </c>
      <c r="Q175" s="198">
        <v>2.9999999999999997E-4</v>
      </c>
      <c r="R175" s="198">
        <f t="shared" si="2"/>
        <v>2.9999999999999997E-4</v>
      </c>
      <c r="S175" s="198">
        <v>0</v>
      </c>
      <c r="T175" s="199">
        <f t="shared" si="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654</v>
      </c>
      <c r="AT175" s="200" t="s">
        <v>244</v>
      </c>
      <c r="AU175" s="200" t="s">
        <v>148</v>
      </c>
      <c r="AY175" s="18" t="s">
        <v>134</v>
      </c>
      <c r="BE175" s="201">
        <f t="shared" si="4"/>
        <v>0</v>
      </c>
      <c r="BF175" s="201">
        <f t="shared" si="5"/>
        <v>0</v>
      </c>
      <c r="BG175" s="201">
        <f t="shared" si="6"/>
        <v>0</v>
      </c>
      <c r="BH175" s="201">
        <f t="shared" si="7"/>
        <v>0</v>
      </c>
      <c r="BI175" s="201">
        <f t="shared" si="8"/>
        <v>0</v>
      </c>
      <c r="BJ175" s="18" t="s">
        <v>83</v>
      </c>
      <c r="BK175" s="201">
        <f t="shared" si="9"/>
        <v>0</v>
      </c>
      <c r="BL175" s="18" t="s">
        <v>654</v>
      </c>
      <c r="BM175" s="200" t="s">
        <v>661</v>
      </c>
    </row>
    <row r="176" spans="1:65" s="2" customFormat="1" ht="16.55" customHeight="1" x14ac:dyDescent="0.2">
      <c r="A176" s="35"/>
      <c r="B176" s="36"/>
      <c r="C176" s="246" t="s">
        <v>276</v>
      </c>
      <c r="D176" s="246" t="s">
        <v>244</v>
      </c>
      <c r="E176" s="247" t="s">
        <v>662</v>
      </c>
      <c r="F176" s="248" t="s">
        <v>663</v>
      </c>
      <c r="G176" s="249" t="s">
        <v>279</v>
      </c>
      <c r="H176" s="250">
        <v>1</v>
      </c>
      <c r="I176" s="251" t="s">
        <v>1106</v>
      </c>
      <c r="J176" s="252" t="e">
        <f t="shared" si="0"/>
        <v>#VALUE!</v>
      </c>
      <c r="K176" s="253"/>
      <c r="L176" s="254"/>
      <c r="M176" s="255" t="s">
        <v>1</v>
      </c>
      <c r="N176" s="256" t="s">
        <v>40</v>
      </c>
      <c r="O176" s="72"/>
      <c r="P176" s="198">
        <f t="shared" si="1"/>
        <v>0</v>
      </c>
      <c r="Q176" s="198">
        <v>0</v>
      </c>
      <c r="R176" s="198">
        <f t="shared" si="2"/>
        <v>0</v>
      </c>
      <c r="S176" s="198">
        <v>0</v>
      </c>
      <c r="T176" s="199">
        <f t="shared" si="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171</v>
      </c>
      <c r="AT176" s="200" t="s">
        <v>244</v>
      </c>
      <c r="AU176" s="200" t="s">
        <v>148</v>
      </c>
      <c r="AY176" s="18" t="s">
        <v>134</v>
      </c>
      <c r="BE176" s="201" t="e">
        <f t="shared" si="4"/>
        <v>#VALUE!</v>
      </c>
      <c r="BF176" s="201">
        <f t="shared" si="5"/>
        <v>0</v>
      </c>
      <c r="BG176" s="201">
        <f t="shared" si="6"/>
        <v>0</v>
      </c>
      <c r="BH176" s="201">
        <f t="shared" si="7"/>
        <v>0</v>
      </c>
      <c r="BI176" s="201">
        <f t="shared" si="8"/>
        <v>0</v>
      </c>
      <c r="BJ176" s="18" t="s">
        <v>83</v>
      </c>
      <c r="BK176" s="201" t="e">
        <f t="shared" si="9"/>
        <v>#VALUE!</v>
      </c>
      <c r="BL176" s="18" t="s">
        <v>140</v>
      </c>
      <c r="BM176" s="200" t="s">
        <v>664</v>
      </c>
    </row>
    <row r="177" spans="1:65" s="2" customFormat="1" ht="21.8" customHeight="1" x14ac:dyDescent="0.2">
      <c r="A177" s="35"/>
      <c r="B177" s="36"/>
      <c r="C177" s="246" t="s">
        <v>282</v>
      </c>
      <c r="D177" s="246" t="s">
        <v>244</v>
      </c>
      <c r="E177" s="247" t="s">
        <v>665</v>
      </c>
      <c r="F177" s="248" t="s">
        <v>666</v>
      </c>
      <c r="G177" s="249" t="s">
        <v>279</v>
      </c>
      <c r="H177" s="250">
        <v>1</v>
      </c>
      <c r="I177" s="251"/>
      <c r="J177" s="252">
        <f t="shared" si="0"/>
        <v>0</v>
      </c>
      <c r="K177" s="253"/>
      <c r="L177" s="254"/>
      <c r="M177" s="255" t="s">
        <v>1</v>
      </c>
      <c r="N177" s="256" t="s">
        <v>40</v>
      </c>
      <c r="O177" s="72"/>
      <c r="P177" s="198">
        <f t="shared" si="1"/>
        <v>0</v>
      </c>
      <c r="Q177" s="198">
        <v>0</v>
      </c>
      <c r="R177" s="198">
        <f t="shared" si="2"/>
        <v>0</v>
      </c>
      <c r="S177" s="198">
        <v>0</v>
      </c>
      <c r="T177" s="199">
        <f t="shared" si="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171</v>
      </c>
      <c r="AT177" s="200" t="s">
        <v>244</v>
      </c>
      <c r="AU177" s="200" t="s">
        <v>148</v>
      </c>
      <c r="AY177" s="18" t="s">
        <v>134</v>
      </c>
      <c r="BE177" s="201">
        <f t="shared" si="4"/>
        <v>0</v>
      </c>
      <c r="BF177" s="201">
        <f t="shared" si="5"/>
        <v>0</v>
      </c>
      <c r="BG177" s="201">
        <f t="shared" si="6"/>
        <v>0</v>
      </c>
      <c r="BH177" s="201">
        <f t="shared" si="7"/>
        <v>0</v>
      </c>
      <c r="BI177" s="201">
        <f t="shared" si="8"/>
        <v>0</v>
      </c>
      <c r="BJ177" s="18" t="s">
        <v>83</v>
      </c>
      <c r="BK177" s="201">
        <f t="shared" si="9"/>
        <v>0</v>
      </c>
      <c r="BL177" s="18" t="s">
        <v>140</v>
      </c>
      <c r="BM177" s="200" t="s">
        <v>667</v>
      </c>
    </row>
    <row r="178" spans="1:65" s="2" customFormat="1" ht="21.8" customHeight="1" x14ac:dyDescent="0.2">
      <c r="A178" s="35"/>
      <c r="B178" s="36"/>
      <c r="C178" s="246" t="s">
        <v>287</v>
      </c>
      <c r="D178" s="246" t="s">
        <v>244</v>
      </c>
      <c r="E178" s="247" t="s">
        <v>668</v>
      </c>
      <c r="F178" s="248" t="s">
        <v>669</v>
      </c>
      <c r="G178" s="249" t="s">
        <v>279</v>
      </c>
      <c r="H178" s="250">
        <v>1</v>
      </c>
      <c r="I178" s="251"/>
      <c r="J178" s="252">
        <f t="shared" si="0"/>
        <v>0</v>
      </c>
      <c r="K178" s="253"/>
      <c r="L178" s="254"/>
      <c r="M178" s="255" t="s">
        <v>1</v>
      </c>
      <c r="N178" s="256" t="s">
        <v>40</v>
      </c>
      <c r="O178" s="72"/>
      <c r="P178" s="198">
        <f t="shared" si="1"/>
        <v>0</v>
      </c>
      <c r="Q178" s="198">
        <v>0</v>
      </c>
      <c r="R178" s="198">
        <f t="shared" si="2"/>
        <v>0</v>
      </c>
      <c r="S178" s="198">
        <v>0</v>
      </c>
      <c r="T178" s="199">
        <f t="shared" si="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171</v>
      </c>
      <c r="AT178" s="200" t="s">
        <v>244</v>
      </c>
      <c r="AU178" s="200" t="s">
        <v>148</v>
      </c>
      <c r="AY178" s="18" t="s">
        <v>134</v>
      </c>
      <c r="BE178" s="201">
        <f t="shared" si="4"/>
        <v>0</v>
      </c>
      <c r="BF178" s="201">
        <f t="shared" si="5"/>
        <v>0</v>
      </c>
      <c r="BG178" s="201">
        <f t="shared" si="6"/>
        <v>0</v>
      </c>
      <c r="BH178" s="201">
        <f t="shared" si="7"/>
        <v>0</v>
      </c>
      <c r="BI178" s="201">
        <f t="shared" si="8"/>
        <v>0</v>
      </c>
      <c r="BJ178" s="18" t="s">
        <v>83</v>
      </c>
      <c r="BK178" s="201">
        <f t="shared" si="9"/>
        <v>0</v>
      </c>
      <c r="BL178" s="18" t="s">
        <v>140</v>
      </c>
      <c r="BM178" s="200" t="s">
        <v>670</v>
      </c>
    </row>
    <row r="179" spans="1:65" s="2" customFormat="1" ht="16.55" customHeight="1" x14ac:dyDescent="0.2">
      <c r="A179" s="35"/>
      <c r="B179" s="36"/>
      <c r="C179" s="246" t="s">
        <v>292</v>
      </c>
      <c r="D179" s="246" t="s">
        <v>244</v>
      </c>
      <c r="E179" s="247" t="s">
        <v>671</v>
      </c>
      <c r="F179" s="248" t="s">
        <v>672</v>
      </c>
      <c r="G179" s="249" t="s">
        <v>279</v>
      </c>
      <c r="H179" s="250">
        <v>1</v>
      </c>
      <c r="I179" s="251"/>
      <c r="J179" s="252">
        <f t="shared" si="0"/>
        <v>0</v>
      </c>
      <c r="K179" s="253"/>
      <c r="L179" s="254"/>
      <c r="M179" s="255" t="s">
        <v>1</v>
      </c>
      <c r="N179" s="256" t="s">
        <v>40</v>
      </c>
      <c r="O179" s="72"/>
      <c r="P179" s="198">
        <f t="shared" si="1"/>
        <v>0</v>
      </c>
      <c r="Q179" s="198">
        <v>0</v>
      </c>
      <c r="R179" s="198">
        <f t="shared" si="2"/>
        <v>0</v>
      </c>
      <c r="S179" s="198">
        <v>0</v>
      </c>
      <c r="T179" s="199">
        <f t="shared" si="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171</v>
      </c>
      <c r="AT179" s="200" t="s">
        <v>244</v>
      </c>
      <c r="AU179" s="200" t="s">
        <v>148</v>
      </c>
      <c r="AY179" s="18" t="s">
        <v>134</v>
      </c>
      <c r="BE179" s="201">
        <f t="shared" si="4"/>
        <v>0</v>
      </c>
      <c r="BF179" s="201">
        <f t="shared" si="5"/>
        <v>0</v>
      </c>
      <c r="BG179" s="201">
        <f t="shared" si="6"/>
        <v>0</v>
      </c>
      <c r="BH179" s="201">
        <f t="shared" si="7"/>
        <v>0</v>
      </c>
      <c r="BI179" s="201">
        <f t="shared" si="8"/>
        <v>0</v>
      </c>
      <c r="BJ179" s="18" t="s">
        <v>83</v>
      </c>
      <c r="BK179" s="201">
        <f t="shared" si="9"/>
        <v>0</v>
      </c>
      <c r="BL179" s="18" t="s">
        <v>140</v>
      </c>
      <c r="BM179" s="200" t="s">
        <v>673</v>
      </c>
    </row>
    <row r="180" spans="1:65" s="2" customFormat="1" ht="16.55" customHeight="1" x14ac:dyDescent="0.2">
      <c r="A180" s="35"/>
      <c r="B180" s="36"/>
      <c r="C180" s="246" t="s">
        <v>297</v>
      </c>
      <c r="D180" s="246" t="s">
        <v>244</v>
      </c>
      <c r="E180" s="247" t="s">
        <v>674</v>
      </c>
      <c r="F180" s="248" t="s">
        <v>675</v>
      </c>
      <c r="G180" s="249" t="s">
        <v>279</v>
      </c>
      <c r="H180" s="250">
        <v>1</v>
      </c>
      <c r="I180" s="251"/>
      <c r="J180" s="252">
        <f t="shared" si="0"/>
        <v>0</v>
      </c>
      <c r="K180" s="253"/>
      <c r="L180" s="254"/>
      <c r="M180" s="255" t="s">
        <v>1</v>
      </c>
      <c r="N180" s="256" t="s">
        <v>40</v>
      </c>
      <c r="O180" s="72"/>
      <c r="P180" s="198">
        <f t="shared" si="1"/>
        <v>0</v>
      </c>
      <c r="Q180" s="198">
        <v>0</v>
      </c>
      <c r="R180" s="198">
        <f t="shared" si="2"/>
        <v>0</v>
      </c>
      <c r="S180" s="198">
        <v>0</v>
      </c>
      <c r="T180" s="199">
        <f t="shared" si="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171</v>
      </c>
      <c r="AT180" s="200" t="s">
        <v>244</v>
      </c>
      <c r="AU180" s="200" t="s">
        <v>148</v>
      </c>
      <c r="AY180" s="18" t="s">
        <v>134</v>
      </c>
      <c r="BE180" s="201">
        <f t="shared" si="4"/>
        <v>0</v>
      </c>
      <c r="BF180" s="201">
        <f t="shared" si="5"/>
        <v>0</v>
      </c>
      <c r="BG180" s="201">
        <f t="shared" si="6"/>
        <v>0</v>
      </c>
      <c r="BH180" s="201">
        <f t="shared" si="7"/>
        <v>0</v>
      </c>
      <c r="BI180" s="201">
        <f t="shared" si="8"/>
        <v>0</v>
      </c>
      <c r="BJ180" s="18" t="s">
        <v>83</v>
      </c>
      <c r="BK180" s="201">
        <f t="shared" si="9"/>
        <v>0</v>
      </c>
      <c r="BL180" s="18" t="s">
        <v>140</v>
      </c>
      <c r="BM180" s="200" t="s">
        <v>676</v>
      </c>
    </row>
    <row r="181" spans="1:65" s="12" customFormat="1" ht="22.75" customHeight="1" x14ac:dyDescent="0.2">
      <c r="B181" s="172"/>
      <c r="C181" s="173"/>
      <c r="D181" s="174" t="s">
        <v>74</v>
      </c>
      <c r="E181" s="186" t="s">
        <v>148</v>
      </c>
      <c r="F181" s="186" t="s">
        <v>286</v>
      </c>
      <c r="G181" s="173"/>
      <c r="H181" s="173"/>
      <c r="I181" s="176"/>
      <c r="J181" s="187">
        <f>BK181</f>
        <v>0</v>
      </c>
      <c r="K181" s="173"/>
      <c r="L181" s="178"/>
      <c r="M181" s="179"/>
      <c r="N181" s="180"/>
      <c r="O181" s="180"/>
      <c r="P181" s="181">
        <f>SUM(P182:P183)</f>
        <v>0</v>
      </c>
      <c r="Q181" s="180"/>
      <c r="R181" s="181">
        <f>SUM(R182:R183)</f>
        <v>0</v>
      </c>
      <c r="S181" s="180"/>
      <c r="T181" s="182">
        <f>SUM(T182:T183)</f>
        <v>0</v>
      </c>
      <c r="AR181" s="183" t="s">
        <v>83</v>
      </c>
      <c r="AT181" s="184" t="s">
        <v>74</v>
      </c>
      <c r="AU181" s="184" t="s">
        <v>83</v>
      </c>
      <c r="AY181" s="183" t="s">
        <v>134</v>
      </c>
      <c r="BK181" s="185">
        <f>SUM(BK182:BK183)</f>
        <v>0</v>
      </c>
    </row>
    <row r="182" spans="1:65" s="2" customFormat="1" ht="33.049999999999997" customHeight="1" x14ac:dyDescent="0.2">
      <c r="A182" s="35"/>
      <c r="B182" s="36"/>
      <c r="C182" s="188" t="s">
        <v>301</v>
      </c>
      <c r="D182" s="188" t="s">
        <v>136</v>
      </c>
      <c r="E182" s="189" t="s">
        <v>677</v>
      </c>
      <c r="F182" s="190" t="s">
        <v>678</v>
      </c>
      <c r="G182" s="191" t="s">
        <v>184</v>
      </c>
      <c r="H182" s="192">
        <v>0.503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40</v>
      </c>
      <c r="O182" s="7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140</v>
      </c>
      <c r="AT182" s="200" t="s">
        <v>136</v>
      </c>
      <c r="AU182" s="200" t="s">
        <v>85</v>
      </c>
      <c r="AY182" s="18" t="s">
        <v>134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83</v>
      </c>
      <c r="BK182" s="201">
        <f>ROUND(I182*H182,2)</f>
        <v>0</v>
      </c>
      <c r="BL182" s="18" t="s">
        <v>140</v>
      </c>
      <c r="BM182" s="200" t="s">
        <v>679</v>
      </c>
    </row>
    <row r="183" spans="1:65" s="14" customFormat="1" x14ac:dyDescent="0.2">
      <c r="B183" s="213"/>
      <c r="C183" s="214"/>
      <c r="D183" s="204" t="s">
        <v>145</v>
      </c>
      <c r="E183" s="215" t="s">
        <v>1</v>
      </c>
      <c r="F183" s="216" t="s">
        <v>680</v>
      </c>
      <c r="G183" s="214"/>
      <c r="H183" s="217">
        <v>0.503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145</v>
      </c>
      <c r="AU183" s="223" t="s">
        <v>85</v>
      </c>
      <c r="AV183" s="14" t="s">
        <v>85</v>
      </c>
      <c r="AW183" s="14" t="s">
        <v>31</v>
      </c>
      <c r="AX183" s="14" t="s">
        <v>83</v>
      </c>
      <c r="AY183" s="223" t="s">
        <v>134</v>
      </c>
    </row>
    <row r="184" spans="1:65" s="12" customFormat="1" ht="22.75" customHeight="1" x14ac:dyDescent="0.2">
      <c r="B184" s="172"/>
      <c r="C184" s="173"/>
      <c r="D184" s="174" t="s">
        <v>74</v>
      </c>
      <c r="E184" s="186" t="s">
        <v>140</v>
      </c>
      <c r="F184" s="186" t="s">
        <v>291</v>
      </c>
      <c r="G184" s="173"/>
      <c r="H184" s="173"/>
      <c r="I184" s="176"/>
      <c r="J184" s="187">
        <f>BK184</f>
        <v>0</v>
      </c>
      <c r="K184" s="173"/>
      <c r="L184" s="178"/>
      <c r="M184" s="179"/>
      <c r="N184" s="180"/>
      <c r="O184" s="180"/>
      <c r="P184" s="181">
        <f>SUM(P185:P190)</f>
        <v>0</v>
      </c>
      <c r="Q184" s="180"/>
      <c r="R184" s="181">
        <f>SUM(R185:R190)</f>
        <v>9.4800000000000006E-3</v>
      </c>
      <c r="S184" s="180"/>
      <c r="T184" s="182">
        <f>SUM(T185:T190)</f>
        <v>0</v>
      </c>
      <c r="AR184" s="183" t="s">
        <v>83</v>
      </c>
      <c r="AT184" s="184" t="s">
        <v>74</v>
      </c>
      <c r="AU184" s="184" t="s">
        <v>83</v>
      </c>
      <c r="AY184" s="183" t="s">
        <v>134</v>
      </c>
      <c r="BK184" s="185">
        <f>SUM(BK185:BK190)</f>
        <v>0</v>
      </c>
    </row>
    <row r="185" spans="1:65" s="2" customFormat="1" ht="16.55" customHeight="1" x14ac:dyDescent="0.2">
      <c r="A185" s="35"/>
      <c r="B185" s="36"/>
      <c r="C185" s="188" t="s">
        <v>305</v>
      </c>
      <c r="D185" s="188" t="s">
        <v>136</v>
      </c>
      <c r="E185" s="189" t="s">
        <v>681</v>
      </c>
      <c r="F185" s="190" t="s">
        <v>682</v>
      </c>
      <c r="G185" s="191" t="s">
        <v>184</v>
      </c>
      <c r="H185" s="192">
        <v>1.35</v>
      </c>
      <c r="I185" s="193"/>
      <c r="J185" s="194">
        <f>ROUND(I185*H185,2)</f>
        <v>0</v>
      </c>
      <c r="K185" s="195"/>
      <c r="L185" s="40"/>
      <c r="M185" s="196" t="s">
        <v>1</v>
      </c>
      <c r="N185" s="197" t="s">
        <v>40</v>
      </c>
      <c r="O185" s="72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0" t="s">
        <v>140</v>
      </c>
      <c r="AT185" s="200" t="s">
        <v>136</v>
      </c>
      <c r="AU185" s="200" t="s">
        <v>85</v>
      </c>
      <c r="AY185" s="18" t="s">
        <v>134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8" t="s">
        <v>83</v>
      </c>
      <c r="BK185" s="201">
        <f>ROUND(I185*H185,2)</f>
        <v>0</v>
      </c>
      <c r="BL185" s="18" t="s">
        <v>140</v>
      </c>
      <c r="BM185" s="200" t="s">
        <v>683</v>
      </c>
    </row>
    <row r="186" spans="1:65" s="14" customFormat="1" x14ac:dyDescent="0.2">
      <c r="B186" s="213"/>
      <c r="C186" s="214"/>
      <c r="D186" s="204" t="s">
        <v>145</v>
      </c>
      <c r="E186" s="215" t="s">
        <v>1</v>
      </c>
      <c r="F186" s="216" t="s">
        <v>684</v>
      </c>
      <c r="G186" s="214"/>
      <c r="H186" s="217">
        <v>1.35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145</v>
      </c>
      <c r="AU186" s="223" t="s">
        <v>85</v>
      </c>
      <c r="AV186" s="14" t="s">
        <v>85</v>
      </c>
      <c r="AW186" s="14" t="s">
        <v>31</v>
      </c>
      <c r="AX186" s="14" t="s">
        <v>83</v>
      </c>
      <c r="AY186" s="223" t="s">
        <v>134</v>
      </c>
    </row>
    <row r="187" spans="1:65" s="2" customFormat="1" ht="21.8" customHeight="1" x14ac:dyDescent="0.2">
      <c r="A187" s="35"/>
      <c r="B187" s="36"/>
      <c r="C187" s="188" t="s">
        <v>309</v>
      </c>
      <c r="D187" s="188" t="s">
        <v>136</v>
      </c>
      <c r="E187" s="189" t="s">
        <v>685</v>
      </c>
      <c r="F187" s="190" t="s">
        <v>686</v>
      </c>
      <c r="G187" s="191" t="s">
        <v>184</v>
      </c>
      <c r="H187" s="192">
        <v>0.93799999999999994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40</v>
      </c>
      <c r="O187" s="72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140</v>
      </c>
      <c r="AT187" s="200" t="s">
        <v>136</v>
      </c>
      <c r="AU187" s="200" t="s">
        <v>85</v>
      </c>
      <c r="AY187" s="18" t="s">
        <v>134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8" t="s">
        <v>83</v>
      </c>
      <c r="BK187" s="201">
        <f>ROUND(I187*H187,2)</f>
        <v>0</v>
      </c>
      <c r="BL187" s="18" t="s">
        <v>140</v>
      </c>
      <c r="BM187" s="200" t="s">
        <v>687</v>
      </c>
    </row>
    <row r="188" spans="1:65" s="14" customFormat="1" x14ac:dyDescent="0.2">
      <c r="B188" s="213"/>
      <c r="C188" s="214"/>
      <c r="D188" s="204" t="s">
        <v>145</v>
      </c>
      <c r="E188" s="215" t="s">
        <v>1</v>
      </c>
      <c r="F188" s="216" t="s">
        <v>688</v>
      </c>
      <c r="G188" s="214"/>
      <c r="H188" s="217">
        <v>0.93799999999999994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145</v>
      </c>
      <c r="AU188" s="223" t="s">
        <v>85</v>
      </c>
      <c r="AV188" s="14" t="s">
        <v>85</v>
      </c>
      <c r="AW188" s="14" t="s">
        <v>31</v>
      </c>
      <c r="AX188" s="14" t="s">
        <v>83</v>
      </c>
      <c r="AY188" s="223" t="s">
        <v>134</v>
      </c>
    </row>
    <row r="189" spans="1:65" s="2" customFormat="1" ht="21.8" customHeight="1" x14ac:dyDescent="0.2">
      <c r="A189" s="35"/>
      <c r="B189" s="36"/>
      <c r="C189" s="188" t="s">
        <v>313</v>
      </c>
      <c r="D189" s="188" t="s">
        <v>136</v>
      </c>
      <c r="E189" s="189" t="s">
        <v>689</v>
      </c>
      <c r="F189" s="190" t="s">
        <v>690</v>
      </c>
      <c r="G189" s="191" t="s">
        <v>139</v>
      </c>
      <c r="H189" s="192">
        <v>1.5</v>
      </c>
      <c r="I189" s="193"/>
      <c r="J189" s="194">
        <f>ROUND(I189*H189,2)</f>
        <v>0</v>
      </c>
      <c r="K189" s="195"/>
      <c r="L189" s="40"/>
      <c r="M189" s="196" t="s">
        <v>1</v>
      </c>
      <c r="N189" s="197" t="s">
        <v>40</v>
      </c>
      <c r="O189" s="72"/>
      <c r="P189" s="198">
        <f>O189*H189</f>
        <v>0</v>
      </c>
      <c r="Q189" s="198">
        <v>6.3200000000000001E-3</v>
      </c>
      <c r="R189" s="198">
        <f>Q189*H189</f>
        <v>9.4800000000000006E-3</v>
      </c>
      <c r="S189" s="198">
        <v>0</v>
      </c>
      <c r="T189" s="19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0" t="s">
        <v>140</v>
      </c>
      <c r="AT189" s="200" t="s">
        <v>136</v>
      </c>
      <c r="AU189" s="200" t="s">
        <v>85</v>
      </c>
      <c r="AY189" s="18" t="s">
        <v>134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83</v>
      </c>
      <c r="BK189" s="201">
        <f>ROUND(I189*H189,2)</f>
        <v>0</v>
      </c>
      <c r="BL189" s="18" t="s">
        <v>140</v>
      </c>
      <c r="BM189" s="200" t="s">
        <v>691</v>
      </c>
    </row>
    <row r="190" spans="1:65" s="14" customFormat="1" x14ac:dyDescent="0.2">
      <c r="B190" s="213"/>
      <c r="C190" s="214"/>
      <c r="D190" s="204" t="s">
        <v>145</v>
      </c>
      <c r="E190" s="215" t="s">
        <v>1</v>
      </c>
      <c r="F190" s="216" t="s">
        <v>692</v>
      </c>
      <c r="G190" s="214"/>
      <c r="H190" s="217">
        <v>1.5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145</v>
      </c>
      <c r="AU190" s="223" t="s">
        <v>85</v>
      </c>
      <c r="AV190" s="14" t="s">
        <v>85</v>
      </c>
      <c r="AW190" s="14" t="s">
        <v>31</v>
      </c>
      <c r="AX190" s="14" t="s">
        <v>83</v>
      </c>
      <c r="AY190" s="223" t="s">
        <v>134</v>
      </c>
    </row>
    <row r="191" spans="1:65" s="12" customFormat="1" ht="22.75" customHeight="1" x14ac:dyDescent="0.2">
      <c r="B191" s="172"/>
      <c r="C191" s="173"/>
      <c r="D191" s="174" t="s">
        <v>74</v>
      </c>
      <c r="E191" s="186" t="s">
        <v>155</v>
      </c>
      <c r="F191" s="186" t="s">
        <v>317</v>
      </c>
      <c r="G191" s="173"/>
      <c r="H191" s="173"/>
      <c r="I191" s="176"/>
      <c r="J191" s="187">
        <f>BK191</f>
        <v>0</v>
      </c>
      <c r="K191" s="173"/>
      <c r="L191" s="178"/>
      <c r="M191" s="179"/>
      <c r="N191" s="180"/>
      <c r="O191" s="180"/>
      <c r="P191" s="181">
        <f>SUM(P192:P197)</f>
        <v>0</v>
      </c>
      <c r="Q191" s="180"/>
      <c r="R191" s="181">
        <f>SUM(R192:R197)</f>
        <v>0</v>
      </c>
      <c r="S191" s="180"/>
      <c r="T191" s="182">
        <f>SUM(T192:T197)</f>
        <v>0</v>
      </c>
      <c r="AR191" s="183" t="s">
        <v>83</v>
      </c>
      <c r="AT191" s="184" t="s">
        <v>74</v>
      </c>
      <c r="AU191" s="184" t="s">
        <v>83</v>
      </c>
      <c r="AY191" s="183" t="s">
        <v>134</v>
      </c>
      <c r="BK191" s="185">
        <f>SUM(BK192:BK197)</f>
        <v>0</v>
      </c>
    </row>
    <row r="192" spans="1:65" s="2" customFormat="1" ht="16.55" customHeight="1" x14ac:dyDescent="0.2">
      <c r="A192" s="35"/>
      <c r="B192" s="36"/>
      <c r="C192" s="188" t="s">
        <v>318</v>
      </c>
      <c r="D192" s="188" t="s">
        <v>136</v>
      </c>
      <c r="E192" s="189" t="s">
        <v>319</v>
      </c>
      <c r="F192" s="190" t="s">
        <v>320</v>
      </c>
      <c r="G192" s="191" t="s">
        <v>139</v>
      </c>
      <c r="H192" s="192">
        <v>9</v>
      </c>
      <c r="I192" s="193"/>
      <c r="J192" s="194">
        <f>ROUND(I192*H192,2)</f>
        <v>0</v>
      </c>
      <c r="K192" s="195"/>
      <c r="L192" s="40"/>
      <c r="M192" s="196" t="s">
        <v>1</v>
      </c>
      <c r="N192" s="197" t="s">
        <v>40</v>
      </c>
      <c r="O192" s="72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140</v>
      </c>
      <c r="AT192" s="200" t="s">
        <v>136</v>
      </c>
      <c r="AU192" s="200" t="s">
        <v>85</v>
      </c>
      <c r="AY192" s="18" t="s">
        <v>134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83</v>
      </c>
      <c r="BK192" s="201">
        <f>ROUND(I192*H192,2)</f>
        <v>0</v>
      </c>
      <c r="BL192" s="18" t="s">
        <v>140</v>
      </c>
      <c r="BM192" s="200" t="s">
        <v>693</v>
      </c>
    </row>
    <row r="193" spans="1:65" s="14" customFormat="1" x14ac:dyDescent="0.2">
      <c r="B193" s="213"/>
      <c r="C193" s="214"/>
      <c r="D193" s="204" t="s">
        <v>145</v>
      </c>
      <c r="E193" s="215" t="s">
        <v>1</v>
      </c>
      <c r="F193" s="216" t="s">
        <v>586</v>
      </c>
      <c r="G193" s="214"/>
      <c r="H193" s="217">
        <v>9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145</v>
      </c>
      <c r="AU193" s="223" t="s">
        <v>85</v>
      </c>
      <c r="AV193" s="14" t="s">
        <v>85</v>
      </c>
      <c r="AW193" s="14" t="s">
        <v>31</v>
      </c>
      <c r="AX193" s="14" t="s">
        <v>83</v>
      </c>
      <c r="AY193" s="223" t="s">
        <v>134</v>
      </c>
    </row>
    <row r="194" spans="1:65" s="2" customFormat="1" ht="21.8" customHeight="1" x14ac:dyDescent="0.2">
      <c r="A194" s="35"/>
      <c r="B194" s="36"/>
      <c r="C194" s="188" t="s">
        <v>323</v>
      </c>
      <c r="D194" s="188" t="s">
        <v>136</v>
      </c>
      <c r="E194" s="189" t="s">
        <v>324</v>
      </c>
      <c r="F194" s="190" t="s">
        <v>325</v>
      </c>
      <c r="G194" s="191" t="s">
        <v>139</v>
      </c>
      <c r="H194" s="192">
        <v>9</v>
      </c>
      <c r="I194" s="193"/>
      <c r="J194" s="194">
        <f>ROUND(I194*H194,2)</f>
        <v>0</v>
      </c>
      <c r="K194" s="195"/>
      <c r="L194" s="40"/>
      <c r="M194" s="196" t="s">
        <v>1</v>
      </c>
      <c r="N194" s="197" t="s">
        <v>40</v>
      </c>
      <c r="O194" s="72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140</v>
      </c>
      <c r="AT194" s="200" t="s">
        <v>136</v>
      </c>
      <c r="AU194" s="200" t="s">
        <v>85</v>
      </c>
      <c r="AY194" s="18" t="s">
        <v>134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83</v>
      </c>
      <c r="BK194" s="201">
        <f>ROUND(I194*H194,2)</f>
        <v>0</v>
      </c>
      <c r="BL194" s="18" t="s">
        <v>140</v>
      </c>
      <c r="BM194" s="200" t="s">
        <v>694</v>
      </c>
    </row>
    <row r="195" spans="1:65" s="2" customFormat="1" ht="33.049999999999997" customHeight="1" x14ac:dyDescent="0.2">
      <c r="A195" s="35"/>
      <c r="B195" s="36"/>
      <c r="C195" s="188" t="s">
        <v>327</v>
      </c>
      <c r="D195" s="188" t="s">
        <v>136</v>
      </c>
      <c r="E195" s="189" t="s">
        <v>328</v>
      </c>
      <c r="F195" s="190" t="s">
        <v>329</v>
      </c>
      <c r="G195" s="191" t="s">
        <v>139</v>
      </c>
      <c r="H195" s="192">
        <v>9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40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140</v>
      </c>
      <c r="AT195" s="200" t="s">
        <v>136</v>
      </c>
      <c r="AU195" s="200" t="s">
        <v>85</v>
      </c>
      <c r="AY195" s="18" t="s">
        <v>134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83</v>
      </c>
      <c r="BK195" s="201">
        <f>ROUND(I195*H195,2)</f>
        <v>0</v>
      </c>
      <c r="BL195" s="18" t="s">
        <v>140</v>
      </c>
      <c r="BM195" s="200" t="s">
        <v>695</v>
      </c>
    </row>
    <row r="196" spans="1:65" s="2" customFormat="1" ht="21.8" customHeight="1" x14ac:dyDescent="0.2">
      <c r="A196" s="35"/>
      <c r="B196" s="36"/>
      <c r="C196" s="188" t="s">
        <v>331</v>
      </c>
      <c r="D196" s="188" t="s">
        <v>136</v>
      </c>
      <c r="E196" s="189" t="s">
        <v>332</v>
      </c>
      <c r="F196" s="190" t="s">
        <v>333</v>
      </c>
      <c r="G196" s="191" t="s">
        <v>139</v>
      </c>
      <c r="H196" s="192">
        <v>9</v>
      </c>
      <c r="I196" s="193"/>
      <c r="J196" s="194">
        <f>ROUND(I196*H196,2)</f>
        <v>0</v>
      </c>
      <c r="K196" s="195"/>
      <c r="L196" s="40"/>
      <c r="M196" s="196" t="s">
        <v>1</v>
      </c>
      <c r="N196" s="197" t="s">
        <v>40</v>
      </c>
      <c r="O196" s="72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140</v>
      </c>
      <c r="AT196" s="200" t="s">
        <v>136</v>
      </c>
      <c r="AU196" s="200" t="s">
        <v>85</v>
      </c>
      <c r="AY196" s="18" t="s">
        <v>134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8" t="s">
        <v>83</v>
      </c>
      <c r="BK196" s="201">
        <f>ROUND(I196*H196,2)</f>
        <v>0</v>
      </c>
      <c r="BL196" s="18" t="s">
        <v>140</v>
      </c>
      <c r="BM196" s="200" t="s">
        <v>696</v>
      </c>
    </row>
    <row r="197" spans="1:65" s="2" customFormat="1" ht="33.049999999999997" customHeight="1" x14ac:dyDescent="0.2">
      <c r="A197" s="35"/>
      <c r="B197" s="36"/>
      <c r="C197" s="188" t="s">
        <v>335</v>
      </c>
      <c r="D197" s="188" t="s">
        <v>136</v>
      </c>
      <c r="E197" s="189" t="s">
        <v>336</v>
      </c>
      <c r="F197" s="190" t="s">
        <v>337</v>
      </c>
      <c r="G197" s="191" t="s">
        <v>139</v>
      </c>
      <c r="H197" s="192">
        <v>9</v>
      </c>
      <c r="I197" s="193"/>
      <c r="J197" s="194">
        <f>ROUND(I197*H197,2)</f>
        <v>0</v>
      </c>
      <c r="K197" s="195"/>
      <c r="L197" s="40"/>
      <c r="M197" s="196" t="s">
        <v>1</v>
      </c>
      <c r="N197" s="197" t="s">
        <v>40</v>
      </c>
      <c r="O197" s="72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140</v>
      </c>
      <c r="AT197" s="200" t="s">
        <v>136</v>
      </c>
      <c r="AU197" s="200" t="s">
        <v>85</v>
      </c>
      <c r="AY197" s="18" t="s">
        <v>134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83</v>
      </c>
      <c r="BK197" s="201">
        <f>ROUND(I197*H197,2)</f>
        <v>0</v>
      </c>
      <c r="BL197" s="18" t="s">
        <v>140</v>
      </c>
      <c r="BM197" s="200" t="s">
        <v>697</v>
      </c>
    </row>
    <row r="198" spans="1:65" s="12" customFormat="1" ht="22.75" customHeight="1" x14ac:dyDescent="0.2">
      <c r="B198" s="172"/>
      <c r="C198" s="173"/>
      <c r="D198" s="174" t="s">
        <v>74</v>
      </c>
      <c r="E198" s="186" t="s">
        <v>171</v>
      </c>
      <c r="F198" s="186" t="s">
        <v>339</v>
      </c>
      <c r="G198" s="173"/>
      <c r="H198" s="173"/>
      <c r="I198" s="176"/>
      <c r="J198" s="187">
        <f>BK198</f>
        <v>0</v>
      </c>
      <c r="K198" s="173"/>
      <c r="L198" s="178"/>
      <c r="M198" s="179"/>
      <c r="N198" s="180"/>
      <c r="O198" s="180"/>
      <c r="P198" s="181">
        <f>SUM(P199:P210)</f>
        <v>0</v>
      </c>
      <c r="Q198" s="180"/>
      <c r="R198" s="181">
        <f>SUM(R199:R210)</f>
        <v>0.17331719999999998</v>
      </c>
      <c r="S198" s="180"/>
      <c r="T198" s="182">
        <f>SUM(T199:T210)</f>
        <v>0</v>
      </c>
      <c r="AR198" s="183" t="s">
        <v>83</v>
      </c>
      <c r="AT198" s="184" t="s">
        <v>74</v>
      </c>
      <c r="AU198" s="184" t="s">
        <v>83</v>
      </c>
      <c r="AY198" s="183" t="s">
        <v>134</v>
      </c>
      <c r="BK198" s="185">
        <f>SUM(BK199:BK210)</f>
        <v>0</v>
      </c>
    </row>
    <row r="199" spans="1:65" s="2" customFormat="1" ht="16.55" customHeight="1" x14ac:dyDescent="0.2">
      <c r="A199" s="35"/>
      <c r="B199" s="36"/>
      <c r="C199" s="188" t="s">
        <v>340</v>
      </c>
      <c r="D199" s="188" t="s">
        <v>136</v>
      </c>
      <c r="E199" s="189" t="s">
        <v>542</v>
      </c>
      <c r="F199" s="190" t="s">
        <v>543</v>
      </c>
      <c r="G199" s="191" t="s">
        <v>168</v>
      </c>
      <c r="H199" s="192">
        <v>12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40</v>
      </c>
      <c r="O199" s="72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140</v>
      </c>
      <c r="AT199" s="200" t="s">
        <v>136</v>
      </c>
      <c r="AU199" s="200" t="s">
        <v>85</v>
      </c>
      <c r="AY199" s="18" t="s">
        <v>134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83</v>
      </c>
      <c r="BK199" s="201">
        <f>ROUND(I199*H199,2)</f>
        <v>0</v>
      </c>
      <c r="BL199" s="18" t="s">
        <v>140</v>
      </c>
      <c r="BM199" s="200" t="s">
        <v>698</v>
      </c>
    </row>
    <row r="200" spans="1:65" s="2" customFormat="1" ht="16.55" customHeight="1" x14ac:dyDescent="0.2">
      <c r="A200" s="35"/>
      <c r="B200" s="36"/>
      <c r="C200" s="188" t="s">
        <v>344</v>
      </c>
      <c r="D200" s="188" t="s">
        <v>136</v>
      </c>
      <c r="E200" s="189" t="s">
        <v>699</v>
      </c>
      <c r="F200" s="190" t="s">
        <v>700</v>
      </c>
      <c r="G200" s="191" t="s">
        <v>184</v>
      </c>
      <c r="H200" s="192">
        <v>9.4250000000000007</v>
      </c>
      <c r="I200" s="193"/>
      <c r="J200" s="194">
        <f>ROUND(I200*H200,2)</f>
        <v>0</v>
      </c>
      <c r="K200" s="195"/>
      <c r="L200" s="40"/>
      <c r="M200" s="196" t="s">
        <v>1</v>
      </c>
      <c r="N200" s="197" t="s">
        <v>40</v>
      </c>
      <c r="O200" s="72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0" t="s">
        <v>140</v>
      </c>
      <c r="AT200" s="200" t="s">
        <v>136</v>
      </c>
      <c r="AU200" s="200" t="s">
        <v>85</v>
      </c>
      <c r="AY200" s="18" t="s">
        <v>134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8" t="s">
        <v>83</v>
      </c>
      <c r="BK200" s="201">
        <f>ROUND(I200*H200,2)</f>
        <v>0</v>
      </c>
      <c r="BL200" s="18" t="s">
        <v>140</v>
      </c>
      <c r="BM200" s="200" t="s">
        <v>701</v>
      </c>
    </row>
    <row r="201" spans="1:65" s="14" customFormat="1" x14ac:dyDescent="0.2">
      <c r="B201" s="213"/>
      <c r="C201" s="214"/>
      <c r="D201" s="204" t="s">
        <v>145</v>
      </c>
      <c r="E201" s="215" t="s">
        <v>1</v>
      </c>
      <c r="F201" s="216" t="s">
        <v>702</v>
      </c>
      <c r="G201" s="214"/>
      <c r="H201" s="217">
        <v>9.4250000000000007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145</v>
      </c>
      <c r="AU201" s="223" t="s">
        <v>85</v>
      </c>
      <c r="AV201" s="14" t="s">
        <v>85</v>
      </c>
      <c r="AW201" s="14" t="s">
        <v>31</v>
      </c>
      <c r="AX201" s="14" t="s">
        <v>83</v>
      </c>
      <c r="AY201" s="223" t="s">
        <v>134</v>
      </c>
    </row>
    <row r="202" spans="1:65" s="2" customFormat="1" ht="21.8" customHeight="1" x14ac:dyDescent="0.2">
      <c r="A202" s="35"/>
      <c r="B202" s="36"/>
      <c r="C202" s="188" t="s">
        <v>348</v>
      </c>
      <c r="D202" s="188" t="s">
        <v>136</v>
      </c>
      <c r="E202" s="189" t="s">
        <v>703</v>
      </c>
      <c r="F202" s="190" t="s">
        <v>704</v>
      </c>
      <c r="G202" s="191" t="s">
        <v>184</v>
      </c>
      <c r="H202" s="192">
        <v>1.792</v>
      </c>
      <c r="I202" s="193"/>
      <c r="J202" s="194">
        <f>ROUND(I202*H202,2)</f>
        <v>0</v>
      </c>
      <c r="K202" s="195"/>
      <c r="L202" s="40"/>
      <c r="M202" s="196" t="s">
        <v>1</v>
      </c>
      <c r="N202" s="197" t="s">
        <v>40</v>
      </c>
      <c r="O202" s="7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140</v>
      </c>
      <c r="AT202" s="200" t="s">
        <v>136</v>
      </c>
      <c r="AU202" s="200" t="s">
        <v>85</v>
      </c>
      <c r="AY202" s="18" t="s">
        <v>134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83</v>
      </c>
      <c r="BK202" s="201">
        <f>ROUND(I202*H202,2)</f>
        <v>0</v>
      </c>
      <c r="BL202" s="18" t="s">
        <v>140</v>
      </c>
      <c r="BM202" s="200" t="s">
        <v>705</v>
      </c>
    </row>
    <row r="203" spans="1:65" s="14" customFormat="1" x14ac:dyDescent="0.2">
      <c r="B203" s="213"/>
      <c r="C203" s="214"/>
      <c r="D203" s="204" t="s">
        <v>145</v>
      </c>
      <c r="E203" s="215" t="s">
        <v>1</v>
      </c>
      <c r="F203" s="216" t="s">
        <v>706</v>
      </c>
      <c r="G203" s="214"/>
      <c r="H203" s="217">
        <v>1.792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145</v>
      </c>
      <c r="AU203" s="223" t="s">
        <v>85</v>
      </c>
      <c r="AV203" s="14" t="s">
        <v>85</v>
      </c>
      <c r="AW203" s="14" t="s">
        <v>31</v>
      </c>
      <c r="AX203" s="14" t="s">
        <v>83</v>
      </c>
      <c r="AY203" s="223" t="s">
        <v>134</v>
      </c>
    </row>
    <row r="204" spans="1:65" s="2" customFormat="1" ht="16.55" customHeight="1" x14ac:dyDescent="0.2">
      <c r="A204" s="35"/>
      <c r="B204" s="36"/>
      <c r="C204" s="188" t="s">
        <v>353</v>
      </c>
      <c r="D204" s="188" t="s">
        <v>136</v>
      </c>
      <c r="E204" s="189" t="s">
        <v>707</v>
      </c>
      <c r="F204" s="190" t="s">
        <v>708</v>
      </c>
      <c r="G204" s="191" t="s">
        <v>139</v>
      </c>
      <c r="H204" s="192">
        <v>13.34</v>
      </c>
      <c r="I204" s="193"/>
      <c r="J204" s="194">
        <f>ROUND(I204*H204,2)</f>
        <v>0</v>
      </c>
      <c r="K204" s="195"/>
      <c r="L204" s="40"/>
      <c r="M204" s="196" t="s">
        <v>1</v>
      </c>
      <c r="N204" s="197" t="s">
        <v>40</v>
      </c>
      <c r="O204" s="72"/>
      <c r="P204" s="198">
        <f>O204*H204</f>
        <v>0</v>
      </c>
      <c r="Q204" s="198">
        <v>3.96E-3</v>
      </c>
      <c r="R204" s="198">
        <f>Q204*H204</f>
        <v>5.2826400000000003E-2</v>
      </c>
      <c r="S204" s="198">
        <v>0</v>
      </c>
      <c r="T204" s="19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140</v>
      </c>
      <c r="AT204" s="200" t="s">
        <v>136</v>
      </c>
      <c r="AU204" s="200" t="s">
        <v>85</v>
      </c>
      <c r="AY204" s="18" t="s">
        <v>134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83</v>
      </c>
      <c r="BK204" s="201">
        <f>ROUND(I204*H204,2)</f>
        <v>0</v>
      </c>
      <c r="BL204" s="18" t="s">
        <v>140</v>
      </c>
      <c r="BM204" s="200" t="s">
        <v>709</v>
      </c>
    </row>
    <row r="205" spans="1:65" s="14" customFormat="1" x14ac:dyDescent="0.2">
      <c r="B205" s="213"/>
      <c r="C205" s="214"/>
      <c r="D205" s="204" t="s">
        <v>145</v>
      </c>
      <c r="E205" s="215" t="s">
        <v>1</v>
      </c>
      <c r="F205" s="216" t="s">
        <v>587</v>
      </c>
      <c r="G205" s="214"/>
      <c r="H205" s="217">
        <v>8.9600000000000009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145</v>
      </c>
      <c r="AU205" s="223" t="s">
        <v>85</v>
      </c>
      <c r="AV205" s="14" t="s">
        <v>85</v>
      </c>
      <c r="AW205" s="14" t="s">
        <v>31</v>
      </c>
      <c r="AX205" s="14" t="s">
        <v>75</v>
      </c>
      <c r="AY205" s="223" t="s">
        <v>134</v>
      </c>
    </row>
    <row r="206" spans="1:65" s="14" customFormat="1" x14ac:dyDescent="0.2">
      <c r="B206" s="213"/>
      <c r="C206" s="214"/>
      <c r="D206" s="204" t="s">
        <v>145</v>
      </c>
      <c r="E206" s="215" t="s">
        <v>1</v>
      </c>
      <c r="F206" s="216" t="s">
        <v>710</v>
      </c>
      <c r="G206" s="214"/>
      <c r="H206" s="217">
        <v>2.4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145</v>
      </c>
      <c r="AU206" s="223" t="s">
        <v>85</v>
      </c>
      <c r="AV206" s="14" t="s">
        <v>85</v>
      </c>
      <c r="AW206" s="14" t="s">
        <v>31</v>
      </c>
      <c r="AX206" s="14" t="s">
        <v>75</v>
      </c>
      <c r="AY206" s="223" t="s">
        <v>134</v>
      </c>
    </row>
    <row r="207" spans="1:65" s="14" customFormat="1" x14ac:dyDescent="0.2">
      <c r="B207" s="213"/>
      <c r="C207" s="214"/>
      <c r="D207" s="204" t="s">
        <v>145</v>
      </c>
      <c r="E207" s="215" t="s">
        <v>1</v>
      </c>
      <c r="F207" s="216" t="s">
        <v>711</v>
      </c>
      <c r="G207" s="214"/>
      <c r="H207" s="217">
        <v>1.44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145</v>
      </c>
      <c r="AU207" s="223" t="s">
        <v>85</v>
      </c>
      <c r="AV207" s="14" t="s">
        <v>85</v>
      </c>
      <c r="AW207" s="14" t="s">
        <v>31</v>
      </c>
      <c r="AX207" s="14" t="s">
        <v>75</v>
      </c>
      <c r="AY207" s="223" t="s">
        <v>134</v>
      </c>
    </row>
    <row r="208" spans="1:65" s="14" customFormat="1" x14ac:dyDescent="0.2">
      <c r="B208" s="213"/>
      <c r="C208" s="214"/>
      <c r="D208" s="204" t="s">
        <v>145</v>
      </c>
      <c r="E208" s="215" t="s">
        <v>1</v>
      </c>
      <c r="F208" s="216" t="s">
        <v>712</v>
      </c>
      <c r="G208" s="214"/>
      <c r="H208" s="217">
        <v>0.54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145</v>
      </c>
      <c r="AU208" s="223" t="s">
        <v>85</v>
      </c>
      <c r="AV208" s="14" t="s">
        <v>85</v>
      </c>
      <c r="AW208" s="14" t="s">
        <v>31</v>
      </c>
      <c r="AX208" s="14" t="s">
        <v>75</v>
      </c>
      <c r="AY208" s="223" t="s">
        <v>134</v>
      </c>
    </row>
    <row r="209" spans="1:65" s="16" customFormat="1" x14ac:dyDescent="0.2">
      <c r="B209" s="235"/>
      <c r="C209" s="236"/>
      <c r="D209" s="204" t="s">
        <v>145</v>
      </c>
      <c r="E209" s="237" t="s">
        <v>1</v>
      </c>
      <c r="F209" s="238" t="s">
        <v>206</v>
      </c>
      <c r="G209" s="236"/>
      <c r="H209" s="239">
        <v>13.34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145</v>
      </c>
      <c r="AU209" s="245" t="s">
        <v>85</v>
      </c>
      <c r="AV209" s="16" t="s">
        <v>140</v>
      </c>
      <c r="AW209" s="16" t="s">
        <v>31</v>
      </c>
      <c r="AX209" s="16" t="s">
        <v>83</v>
      </c>
      <c r="AY209" s="245" t="s">
        <v>134</v>
      </c>
    </row>
    <row r="210" spans="1:65" s="2" customFormat="1" ht="16.55" customHeight="1" x14ac:dyDescent="0.2">
      <c r="A210" s="35"/>
      <c r="B210" s="36"/>
      <c r="C210" s="188" t="s">
        <v>357</v>
      </c>
      <c r="D210" s="188" t="s">
        <v>136</v>
      </c>
      <c r="E210" s="189" t="s">
        <v>713</v>
      </c>
      <c r="F210" s="190" t="s">
        <v>714</v>
      </c>
      <c r="G210" s="191" t="s">
        <v>230</v>
      </c>
      <c r="H210" s="192">
        <v>0.12</v>
      </c>
      <c r="I210" s="193"/>
      <c r="J210" s="194">
        <f>ROUND(I210*H210,2)</f>
        <v>0</v>
      </c>
      <c r="K210" s="195"/>
      <c r="L210" s="40"/>
      <c r="M210" s="196" t="s">
        <v>1</v>
      </c>
      <c r="N210" s="197" t="s">
        <v>40</v>
      </c>
      <c r="O210" s="72"/>
      <c r="P210" s="198">
        <f>O210*H210</f>
        <v>0</v>
      </c>
      <c r="Q210" s="198">
        <v>1.0040899999999999</v>
      </c>
      <c r="R210" s="198">
        <f>Q210*H210</f>
        <v>0.12049079999999998</v>
      </c>
      <c r="S210" s="198">
        <v>0</v>
      </c>
      <c r="T210" s="19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140</v>
      </c>
      <c r="AT210" s="200" t="s">
        <v>136</v>
      </c>
      <c r="AU210" s="200" t="s">
        <v>85</v>
      </c>
      <c r="AY210" s="18" t="s">
        <v>134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8" t="s">
        <v>83</v>
      </c>
      <c r="BK210" s="201">
        <f>ROUND(I210*H210,2)</f>
        <v>0</v>
      </c>
      <c r="BL210" s="18" t="s">
        <v>140</v>
      </c>
      <c r="BM210" s="200" t="s">
        <v>715</v>
      </c>
    </row>
    <row r="211" spans="1:65" s="12" customFormat="1" ht="22.75" customHeight="1" x14ac:dyDescent="0.2">
      <c r="B211" s="172"/>
      <c r="C211" s="173"/>
      <c r="D211" s="174" t="s">
        <v>74</v>
      </c>
      <c r="E211" s="186" t="s">
        <v>176</v>
      </c>
      <c r="F211" s="186" t="s">
        <v>397</v>
      </c>
      <c r="G211" s="173"/>
      <c r="H211" s="173"/>
      <c r="I211" s="176"/>
      <c r="J211" s="187">
        <f>BK211</f>
        <v>0</v>
      </c>
      <c r="K211" s="173"/>
      <c r="L211" s="178"/>
      <c r="M211" s="179"/>
      <c r="N211" s="180"/>
      <c r="O211" s="180"/>
      <c r="P211" s="181">
        <f>P212+P213+P214</f>
        <v>0</v>
      </c>
      <c r="Q211" s="180"/>
      <c r="R211" s="181">
        <f>R212+R213+R214</f>
        <v>1.333E-3</v>
      </c>
      <c r="S211" s="180"/>
      <c r="T211" s="182">
        <f>T212+T213+T214</f>
        <v>9.1600000000000001E-2</v>
      </c>
      <c r="AR211" s="183" t="s">
        <v>83</v>
      </c>
      <c r="AT211" s="184" t="s">
        <v>74</v>
      </c>
      <c r="AU211" s="184" t="s">
        <v>83</v>
      </c>
      <c r="AY211" s="183" t="s">
        <v>134</v>
      </c>
      <c r="BK211" s="185">
        <f>BK212+BK213+BK214</f>
        <v>0</v>
      </c>
    </row>
    <row r="212" spans="1:65" s="2" customFormat="1" ht="21.8" customHeight="1" x14ac:dyDescent="0.2">
      <c r="A212" s="35"/>
      <c r="B212" s="36"/>
      <c r="C212" s="188" t="s">
        <v>361</v>
      </c>
      <c r="D212" s="188" t="s">
        <v>136</v>
      </c>
      <c r="E212" s="189" t="s">
        <v>716</v>
      </c>
      <c r="F212" s="190" t="s">
        <v>717</v>
      </c>
      <c r="G212" s="191" t="s">
        <v>168</v>
      </c>
      <c r="H212" s="192">
        <v>0.5</v>
      </c>
      <c r="I212" s="193"/>
      <c r="J212" s="194">
        <f>ROUND(I212*H212,2)</f>
        <v>0</v>
      </c>
      <c r="K212" s="195"/>
      <c r="L212" s="40"/>
      <c r="M212" s="196" t="s">
        <v>1</v>
      </c>
      <c r="N212" s="197" t="s">
        <v>40</v>
      </c>
      <c r="O212" s="72"/>
      <c r="P212" s="198">
        <f>O212*H212</f>
        <v>0</v>
      </c>
      <c r="Q212" s="198">
        <v>9.3000000000000005E-4</v>
      </c>
      <c r="R212" s="198">
        <f>Q212*H212</f>
        <v>4.6500000000000003E-4</v>
      </c>
      <c r="S212" s="198">
        <v>7.0000000000000007E-2</v>
      </c>
      <c r="T212" s="199">
        <f>S212*H212</f>
        <v>3.5000000000000003E-2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0" t="s">
        <v>140</v>
      </c>
      <c r="AT212" s="200" t="s">
        <v>136</v>
      </c>
      <c r="AU212" s="200" t="s">
        <v>85</v>
      </c>
      <c r="AY212" s="18" t="s">
        <v>134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8" t="s">
        <v>83</v>
      </c>
      <c r="BK212" s="201">
        <f>ROUND(I212*H212,2)</f>
        <v>0</v>
      </c>
      <c r="BL212" s="18" t="s">
        <v>140</v>
      </c>
      <c r="BM212" s="200" t="s">
        <v>718</v>
      </c>
    </row>
    <row r="213" spans="1:65" s="2" customFormat="1" ht="21.8" customHeight="1" x14ac:dyDescent="0.2">
      <c r="A213" s="35"/>
      <c r="B213" s="36"/>
      <c r="C213" s="188" t="s">
        <v>365</v>
      </c>
      <c r="D213" s="188" t="s">
        <v>136</v>
      </c>
      <c r="E213" s="189" t="s">
        <v>719</v>
      </c>
      <c r="F213" s="190" t="s">
        <v>720</v>
      </c>
      <c r="G213" s="191" t="s">
        <v>168</v>
      </c>
      <c r="H213" s="192">
        <v>0.2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40</v>
      </c>
      <c r="O213" s="72"/>
      <c r="P213" s="198">
        <f>O213*H213</f>
        <v>0</v>
      </c>
      <c r="Q213" s="198">
        <v>4.3400000000000001E-3</v>
      </c>
      <c r="R213" s="198">
        <f>Q213*H213</f>
        <v>8.6800000000000006E-4</v>
      </c>
      <c r="S213" s="198">
        <v>0.28299999999999997</v>
      </c>
      <c r="T213" s="199">
        <f>S213*H213</f>
        <v>5.6599999999999998E-2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140</v>
      </c>
      <c r="AT213" s="200" t="s">
        <v>136</v>
      </c>
      <c r="AU213" s="200" t="s">
        <v>85</v>
      </c>
      <c r="AY213" s="18" t="s">
        <v>134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83</v>
      </c>
      <c r="BK213" s="201">
        <f>ROUND(I213*H213,2)</f>
        <v>0</v>
      </c>
      <c r="BL213" s="18" t="s">
        <v>140</v>
      </c>
      <c r="BM213" s="200" t="s">
        <v>721</v>
      </c>
    </row>
    <row r="214" spans="1:65" s="12" customFormat="1" ht="20.8" customHeight="1" x14ac:dyDescent="0.2">
      <c r="B214" s="172"/>
      <c r="C214" s="173"/>
      <c r="D214" s="174" t="s">
        <v>74</v>
      </c>
      <c r="E214" s="186" t="s">
        <v>407</v>
      </c>
      <c r="F214" s="186" t="s">
        <v>408</v>
      </c>
      <c r="G214" s="173"/>
      <c r="H214" s="173"/>
      <c r="I214" s="176"/>
      <c r="J214" s="187">
        <f>BK214</f>
        <v>0</v>
      </c>
      <c r="K214" s="173"/>
      <c r="L214" s="178"/>
      <c r="M214" s="179"/>
      <c r="N214" s="180"/>
      <c r="O214" s="180"/>
      <c r="P214" s="181">
        <f>SUM(P215:P216)</f>
        <v>0</v>
      </c>
      <c r="Q214" s="180"/>
      <c r="R214" s="181">
        <f>SUM(R215:R216)</f>
        <v>0</v>
      </c>
      <c r="S214" s="180"/>
      <c r="T214" s="182">
        <f>SUM(T215:T216)</f>
        <v>0</v>
      </c>
      <c r="AR214" s="183" t="s">
        <v>83</v>
      </c>
      <c r="AT214" s="184" t="s">
        <v>74</v>
      </c>
      <c r="AU214" s="184" t="s">
        <v>85</v>
      </c>
      <c r="AY214" s="183" t="s">
        <v>134</v>
      </c>
      <c r="BK214" s="185">
        <f>SUM(BK215:BK216)</f>
        <v>0</v>
      </c>
    </row>
    <row r="215" spans="1:65" s="2" customFormat="1" ht="33.049999999999997" customHeight="1" x14ac:dyDescent="0.2">
      <c r="A215" s="35"/>
      <c r="B215" s="36"/>
      <c r="C215" s="188" t="s">
        <v>369</v>
      </c>
      <c r="D215" s="188" t="s">
        <v>136</v>
      </c>
      <c r="E215" s="189" t="s">
        <v>722</v>
      </c>
      <c r="F215" s="190" t="s">
        <v>411</v>
      </c>
      <c r="G215" s="191" t="s">
        <v>230</v>
      </c>
      <c r="H215" s="192">
        <v>11.349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40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140</v>
      </c>
      <c r="AT215" s="200" t="s">
        <v>136</v>
      </c>
      <c r="AU215" s="200" t="s">
        <v>148</v>
      </c>
      <c r="AY215" s="18" t="s">
        <v>134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83</v>
      </c>
      <c r="BK215" s="201">
        <f>ROUND(I215*H215,2)</f>
        <v>0</v>
      </c>
      <c r="BL215" s="18" t="s">
        <v>140</v>
      </c>
      <c r="BM215" s="200" t="s">
        <v>723</v>
      </c>
    </row>
    <row r="216" spans="1:65" s="2" customFormat="1" ht="21.8" customHeight="1" x14ac:dyDescent="0.2">
      <c r="A216" s="35"/>
      <c r="B216" s="36"/>
      <c r="C216" s="188" t="s">
        <v>373</v>
      </c>
      <c r="D216" s="188" t="s">
        <v>136</v>
      </c>
      <c r="E216" s="189" t="s">
        <v>414</v>
      </c>
      <c r="F216" s="190" t="s">
        <v>415</v>
      </c>
      <c r="G216" s="191" t="s">
        <v>230</v>
      </c>
      <c r="H216" s="192">
        <v>0.17299999999999999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40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140</v>
      </c>
      <c r="AT216" s="200" t="s">
        <v>136</v>
      </c>
      <c r="AU216" s="200" t="s">
        <v>148</v>
      </c>
      <c r="AY216" s="18" t="s">
        <v>134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83</v>
      </c>
      <c r="BK216" s="201">
        <f>ROUND(I216*H216,2)</f>
        <v>0</v>
      </c>
      <c r="BL216" s="18" t="s">
        <v>140</v>
      </c>
      <c r="BM216" s="200" t="s">
        <v>724</v>
      </c>
    </row>
    <row r="217" spans="1:65" s="12" customFormat="1" ht="22.75" customHeight="1" x14ac:dyDescent="0.2">
      <c r="B217" s="172"/>
      <c r="C217" s="173"/>
      <c r="D217" s="174" t="s">
        <v>74</v>
      </c>
      <c r="E217" s="186" t="s">
        <v>417</v>
      </c>
      <c r="F217" s="186" t="s">
        <v>418</v>
      </c>
      <c r="G217" s="173"/>
      <c r="H217" s="173"/>
      <c r="I217" s="176"/>
      <c r="J217" s="187">
        <f>BK217</f>
        <v>0</v>
      </c>
      <c r="K217" s="173"/>
      <c r="L217" s="178"/>
      <c r="M217" s="179"/>
      <c r="N217" s="180"/>
      <c r="O217" s="180"/>
      <c r="P217" s="181">
        <f>SUM(P218:P222)</f>
        <v>0</v>
      </c>
      <c r="Q217" s="180"/>
      <c r="R217" s="181">
        <f>SUM(R218:R222)</f>
        <v>0</v>
      </c>
      <c r="S217" s="180"/>
      <c r="T217" s="182">
        <f>SUM(T218:T222)</f>
        <v>0</v>
      </c>
      <c r="AR217" s="183" t="s">
        <v>83</v>
      </c>
      <c r="AT217" s="184" t="s">
        <v>74</v>
      </c>
      <c r="AU217" s="184" t="s">
        <v>83</v>
      </c>
      <c r="AY217" s="183" t="s">
        <v>134</v>
      </c>
      <c r="BK217" s="185">
        <f>SUM(BK218:BK222)</f>
        <v>0</v>
      </c>
    </row>
    <row r="218" spans="1:65" s="2" customFormat="1" ht="21.8" customHeight="1" x14ac:dyDescent="0.2">
      <c r="A218" s="35"/>
      <c r="B218" s="36"/>
      <c r="C218" s="188" t="s">
        <v>377</v>
      </c>
      <c r="D218" s="188" t="s">
        <v>136</v>
      </c>
      <c r="E218" s="189" t="s">
        <v>420</v>
      </c>
      <c r="F218" s="190" t="s">
        <v>421</v>
      </c>
      <c r="G218" s="191" t="s">
        <v>230</v>
      </c>
      <c r="H218" s="192">
        <v>9.1999999999999998E-2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40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140</v>
      </c>
      <c r="AT218" s="200" t="s">
        <v>136</v>
      </c>
      <c r="AU218" s="200" t="s">
        <v>85</v>
      </c>
      <c r="AY218" s="18" t="s">
        <v>134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83</v>
      </c>
      <c r="BK218" s="201">
        <f>ROUND(I218*H218,2)</f>
        <v>0</v>
      </c>
      <c r="BL218" s="18" t="s">
        <v>140</v>
      </c>
      <c r="BM218" s="200" t="s">
        <v>725</v>
      </c>
    </row>
    <row r="219" spans="1:65" s="2" customFormat="1" ht="21.8" customHeight="1" x14ac:dyDescent="0.2">
      <c r="A219" s="35"/>
      <c r="B219" s="36"/>
      <c r="C219" s="188" t="s">
        <v>381</v>
      </c>
      <c r="D219" s="188" t="s">
        <v>136</v>
      </c>
      <c r="E219" s="189" t="s">
        <v>424</v>
      </c>
      <c r="F219" s="190" t="s">
        <v>425</v>
      </c>
      <c r="G219" s="191" t="s">
        <v>230</v>
      </c>
      <c r="H219" s="192">
        <v>0.82799999999999996</v>
      </c>
      <c r="I219" s="193"/>
      <c r="J219" s="194">
        <f>ROUND(I219*H219,2)</f>
        <v>0</v>
      </c>
      <c r="K219" s="195"/>
      <c r="L219" s="40"/>
      <c r="M219" s="196" t="s">
        <v>1</v>
      </c>
      <c r="N219" s="197" t="s">
        <v>40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140</v>
      </c>
      <c r="AT219" s="200" t="s">
        <v>136</v>
      </c>
      <c r="AU219" s="200" t="s">
        <v>85</v>
      </c>
      <c r="AY219" s="18" t="s">
        <v>134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83</v>
      </c>
      <c r="BK219" s="201">
        <f>ROUND(I219*H219,2)</f>
        <v>0</v>
      </c>
      <c r="BL219" s="18" t="s">
        <v>140</v>
      </c>
      <c r="BM219" s="200" t="s">
        <v>726</v>
      </c>
    </row>
    <row r="220" spans="1:65" s="14" customFormat="1" x14ac:dyDescent="0.2">
      <c r="B220" s="213"/>
      <c r="C220" s="214"/>
      <c r="D220" s="204" t="s">
        <v>145</v>
      </c>
      <c r="E220" s="214"/>
      <c r="F220" s="216" t="s">
        <v>727</v>
      </c>
      <c r="G220" s="214"/>
      <c r="H220" s="217">
        <v>0.82799999999999996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145</v>
      </c>
      <c r="AU220" s="223" t="s">
        <v>85</v>
      </c>
      <c r="AV220" s="14" t="s">
        <v>85</v>
      </c>
      <c r="AW220" s="14" t="s">
        <v>4</v>
      </c>
      <c r="AX220" s="14" t="s">
        <v>83</v>
      </c>
      <c r="AY220" s="223" t="s">
        <v>134</v>
      </c>
    </row>
    <row r="221" spans="1:65" s="2" customFormat="1" ht="16.55" customHeight="1" x14ac:dyDescent="0.2">
      <c r="A221" s="35"/>
      <c r="B221" s="36"/>
      <c r="C221" s="188" t="s">
        <v>385</v>
      </c>
      <c r="D221" s="188" t="s">
        <v>136</v>
      </c>
      <c r="E221" s="189" t="s">
        <v>429</v>
      </c>
      <c r="F221" s="190" t="s">
        <v>430</v>
      </c>
      <c r="G221" s="191" t="s">
        <v>230</v>
      </c>
      <c r="H221" s="192">
        <v>9.1999999999999998E-2</v>
      </c>
      <c r="I221" s="193"/>
      <c r="J221" s="194">
        <f>ROUND(I221*H221,2)</f>
        <v>0</v>
      </c>
      <c r="K221" s="195"/>
      <c r="L221" s="40"/>
      <c r="M221" s="196" t="s">
        <v>1</v>
      </c>
      <c r="N221" s="197" t="s">
        <v>40</v>
      </c>
      <c r="O221" s="72"/>
      <c r="P221" s="198">
        <f>O221*H221</f>
        <v>0</v>
      </c>
      <c r="Q221" s="198">
        <v>0</v>
      </c>
      <c r="R221" s="198">
        <f>Q221*H221</f>
        <v>0</v>
      </c>
      <c r="S221" s="198">
        <v>0</v>
      </c>
      <c r="T221" s="19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140</v>
      </c>
      <c r="AT221" s="200" t="s">
        <v>136</v>
      </c>
      <c r="AU221" s="200" t="s">
        <v>85</v>
      </c>
      <c r="AY221" s="18" t="s">
        <v>134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83</v>
      </c>
      <c r="BK221" s="201">
        <f>ROUND(I221*H221,2)</f>
        <v>0</v>
      </c>
      <c r="BL221" s="18" t="s">
        <v>140</v>
      </c>
      <c r="BM221" s="200" t="s">
        <v>728</v>
      </c>
    </row>
    <row r="222" spans="1:65" s="2" customFormat="1" ht="33.049999999999997" customHeight="1" x14ac:dyDescent="0.2">
      <c r="A222" s="35"/>
      <c r="B222" s="36"/>
      <c r="C222" s="188" t="s">
        <v>389</v>
      </c>
      <c r="D222" s="188" t="s">
        <v>136</v>
      </c>
      <c r="E222" s="189" t="s">
        <v>433</v>
      </c>
      <c r="F222" s="190" t="s">
        <v>434</v>
      </c>
      <c r="G222" s="191" t="s">
        <v>230</v>
      </c>
      <c r="H222" s="192">
        <v>9.1999999999999998E-2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40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140</v>
      </c>
      <c r="AT222" s="200" t="s">
        <v>136</v>
      </c>
      <c r="AU222" s="200" t="s">
        <v>85</v>
      </c>
      <c r="AY222" s="18" t="s">
        <v>134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83</v>
      </c>
      <c r="BK222" s="201">
        <f>ROUND(I222*H222,2)</f>
        <v>0</v>
      </c>
      <c r="BL222" s="18" t="s">
        <v>140</v>
      </c>
      <c r="BM222" s="200" t="s">
        <v>729</v>
      </c>
    </row>
    <row r="223" spans="1:65" s="12" customFormat="1" ht="26.05" customHeight="1" x14ac:dyDescent="0.25">
      <c r="B223" s="172"/>
      <c r="C223" s="173"/>
      <c r="D223" s="174" t="s">
        <v>74</v>
      </c>
      <c r="E223" s="175" t="s">
        <v>730</v>
      </c>
      <c r="F223" s="175" t="s">
        <v>731</v>
      </c>
      <c r="G223" s="173"/>
      <c r="H223" s="173"/>
      <c r="I223" s="176"/>
      <c r="J223" s="177">
        <f>BK223</f>
        <v>0</v>
      </c>
      <c r="K223" s="173"/>
      <c r="L223" s="178"/>
      <c r="M223" s="179"/>
      <c r="N223" s="180"/>
      <c r="O223" s="180"/>
      <c r="P223" s="181">
        <f>P224+P238+P240+P264</f>
        <v>0</v>
      </c>
      <c r="Q223" s="180"/>
      <c r="R223" s="181">
        <f>R224+R238+R240+R264</f>
        <v>0.37803676999999997</v>
      </c>
      <c r="S223" s="180"/>
      <c r="T223" s="182">
        <f>T224+T238+T240+T264</f>
        <v>0</v>
      </c>
      <c r="AR223" s="183" t="s">
        <v>85</v>
      </c>
      <c r="AT223" s="184" t="s">
        <v>74</v>
      </c>
      <c r="AU223" s="184" t="s">
        <v>75</v>
      </c>
      <c r="AY223" s="183" t="s">
        <v>134</v>
      </c>
      <c r="BK223" s="185">
        <f>BK224+BK238+BK240+BK264</f>
        <v>0</v>
      </c>
    </row>
    <row r="224" spans="1:65" s="12" customFormat="1" ht="22.75" customHeight="1" x14ac:dyDescent="0.2">
      <c r="B224" s="172"/>
      <c r="C224" s="173"/>
      <c r="D224" s="174" t="s">
        <v>74</v>
      </c>
      <c r="E224" s="186" t="s">
        <v>732</v>
      </c>
      <c r="F224" s="186" t="s">
        <v>733</v>
      </c>
      <c r="G224" s="173"/>
      <c r="H224" s="173"/>
      <c r="I224" s="176"/>
      <c r="J224" s="187">
        <f>BK224</f>
        <v>0</v>
      </c>
      <c r="K224" s="173"/>
      <c r="L224" s="178"/>
      <c r="M224" s="179"/>
      <c r="N224" s="180"/>
      <c r="O224" s="180"/>
      <c r="P224" s="181">
        <f>SUM(P225:P237)</f>
        <v>0</v>
      </c>
      <c r="Q224" s="180"/>
      <c r="R224" s="181">
        <f>SUM(R225:R237)</f>
        <v>6.752712000000001E-2</v>
      </c>
      <c r="S224" s="180"/>
      <c r="T224" s="182">
        <f>SUM(T225:T237)</f>
        <v>0</v>
      </c>
      <c r="AR224" s="183" t="s">
        <v>85</v>
      </c>
      <c r="AT224" s="184" t="s">
        <v>74</v>
      </c>
      <c r="AU224" s="184" t="s">
        <v>83</v>
      </c>
      <c r="AY224" s="183" t="s">
        <v>134</v>
      </c>
      <c r="BK224" s="185">
        <f>SUM(BK225:BK237)</f>
        <v>0</v>
      </c>
    </row>
    <row r="225" spans="1:65" s="2" customFormat="1" ht="21.8" customHeight="1" x14ac:dyDescent="0.2">
      <c r="A225" s="35"/>
      <c r="B225" s="36"/>
      <c r="C225" s="188" t="s">
        <v>393</v>
      </c>
      <c r="D225" s="188" t="s">
        <v>136</v>
      </c>
      <c r="E225" s="189" t="s">
        <v>734</v>
      </c>
      <c r="F225" s="190" t="s">
        <v>735</v>
      </c>
      <c r="G225" s="191" t="s">
        <v>139</v>
      </c>
      <c r="H225" s="192">
        <v>30.167000000000002</v>
      </c>
      <c r="I225" s="193"/>
      <c r="J225" s="194">
        <f>ROUND(I225*H225,2)</f>
        <v>0</v>
      </c>
      <c r="K225" s="195"/>
      <c r="L225" s="40"/>
      <c r="M225" s="196" t="s">
        <v>1</v>
      </c>
      <c r="N225" s="197" t="s">
        <v>40</v>
      </c>
      <c r="O225" s="72"/>
      <c r="P225" s="198">
        <f>O225*H225</f>
        <v>0</v>
      </c>
      <c r="Q225" s="198">
        <v>5.0000000000000002E-5</v>
      </c>
      <c r="R225" s="198">
        <f>Q225*H225</f>
        <v>1.5083500000000001E-3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221</v>
      </c>
      <c r="AT225" s="200" t="s">
        <v>136</v>
      </c>
      <c r="AU225" s="200" t="s">
        <v>85</v>
      </c>
      <c r="AY225" s="18" t="s">
        <v>134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83</v>
      </c>
      <c r="BK225" s="201">
        <f>ROUND(I225*H225,2)</f>
        <v>0</v>
      </c>
      <c r="BL225" s="18" t="s">
        <v>221</v>
      </c>
      <c r="BM225" s="200" t="s">
        <v>736</v>
      </c>
    </row>
    <row r="226" spans="1:65" s="14" customFormat="1" x14ac:dyDescent="0.2">
      <c r="B226" s="213"/>
      <c r="C226" s="214"/>
      <c r="D226" s="204" t="s">
        <v>145</v>
      </c>
      <c r="E226" s="215" t="s">
        <v>1</v>
      </c>
      <c r="F226" s="216" t="s">
        <v>737</v>
      </c>
      <c r="G226" s="214"/>
      <c r="H226" s="217">
        <v>26.012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145</v>
      </c>
      <c r="AU226" s="223" t="s">
        <v>85</v>
      </c>
      <c r="AV226" s="14" t="s">
        <v>85</v>
      </c>
      <c r="AW226" s="14" t="s">
        <v>31</v>
      </c>
      <c r="AX226" s="14" t="s">
        <v>75</v>
      </c>
      <c r="AY226" s="223" t="s">
        <v>134</v>
      </c>
    </row>
    <row r="227" spans="1:65" s="14" customFormat="1" x14ac:dyDescent="0.2">
      <c r="B227" s="213"/>
      <c r="C227" s="214"/>
      <c r="D227" s="204" t="s">
        <v>145</v>
      </c>
      <c r="E227" s="215" t="s">
        <v>1</v>
      </c>
      <c r="F227" s="216" t="s">
        <v>738</v>
      </c>
      <c r="G227" s="214"/>
      <c r="H227" s="217">
        <v>4.1550000000000002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145</v>
      </c>
      <c r="AU227" s="223" t="s">
        <v>85</v>
      </c>
      <c r="AV227" s="14" t="s">
        <v>85</v>
      </c>
      <c r="AW227" s="14" t="s">
        <v>31</v>
      </c>
      <c r="AX227" s="14" t="s">
        <v>75</v>
      </c>
      <c r="AY227" s="223" t="s">
        <v>134</v>
      </c>
    </row>
    <row r="228" spans="1:65" s="16" customFormat="1" x14ac:dyDescent="0.2">
      <c r="B228" s="235"/>
      <c r="C228" s="236"/>
      <c r="D228" s="204" t="s">
        <v>145</v>
      </c>
      <c r="E228" s="237" t="s">
        <v>1</v>
      </c>
      <c r="F228" s="238" t="s">
        <v>206</v>
      </c>
      <c r="G228" s="236"/>
      <c r="H228" s="239">
        <v>30.167000000000002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AT228" s="245" t="s">
        <v>145</v>
      </c>
      <c r="AU228" s="245" t="s">
        <v>85</v>
      </c>
      <c r="AV228" s="16" t="s">
        <v>140</v>
      </c>
      <c r="AW228" s="16" t="s">
        <v>31</v>
      </c>
      <c r="AX228" s="16" t="s">
        <v>83</v>
      </c>
      <c r="AY228" s="245" t="s">
        <v>134</v>
      </c>
    </row>
    <row r="229" spans="1:65" s="2" customFormat="1" ht="21.8" customHeight="1" x14ac:dyDescent="0.2">
      <c r="A229" s="35"/>
      <c r="B229" s="36"/>
      <c r="C229" s="246" t="s">
        <v>398</v>
      </c>
      <c r="D229" s="246" t="s">
        <v>244</v>
      </c>
      <c r="E229" s="247" t="s">
        <v>739</v>
      </c>
      <c r="F229" s="248" t="s">
        <v>740</v>
      </c>
      <c r="G229" s="249" t="s">
        <v>139</v>
      </c>
      <c r="H229" s="250">
        <v>34.692</v>
      </c>
      <c r="I229" s="251"/>
      <c r="J229" s="252">
        <f>ROUND(I229*H229,2)</f>
        <v>0</v>
      </c>
      <c r="K229" s="253"/>
      <c r="L229" s="254"/>
      <c r="M229" s="255" t="s">
        <v>1</v>
      </c>
      <c r="N229" s="256" t="s">
        <v>40</v>
      </c>
      <c r="O229" s="72"/>
      <c r="P229" s="198">
        <f>O229*H229</f>
        <v>0</v>
      </c>
      <c r="Q229" s="198">
        <v>1.2700000000000001E-3</v>
      </c>
      <c r="R229" s="198">
        <f>Q229*H229</f>
        <v>4.4058840000000002E-2</v>
      </c>
      <c r="S229" s="198">
        <v>0</v>
      </c>
      <c r="T229" s="19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305</v>
      </c>
      <c r="AT229" s="200" t="s">
        <v>244</v>
      </c>
      <c r="AU229" s="200" t="s">
        <v>85</v>
      </c>
      <c r="AY229" s="18" t="s">
        <v>134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8" t="s">
        <v>83</v>
      </c>
      <c r="BK229" s="201">
        <f>ROUND(I229*H229,2)</f>
        <v>0</v>
      </c>
      <c r="BL229" s="18" t="s">
        <v>221</v>
      </c>
      <c r="BM229" s="200" t="s">
        <v>741</v>
      </c>
    </row>
    <row r="230" spans="1:65" s="14" customFormat="1" x14ac:dyDescent="0.2">
      <c r="B230" s="213"/>
      <c r="C230" s="214"/>
      <c r="D230" s="204" t="s">
        <v>145</v>
      </c>
      <c r="E230" s="214"/>
      <c r="F230" s="216" t="s">
        <v>742</v>
      </c>
      <c r="G230" s="214"/>
      <c r="H230" s="217">
        <v>34.692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145</v>
      </c>
      <c r="AU230" s="223" t="s">
        <v>85</v>
      </c>
      <c r="AV230" s="14" t="s">
        <v>85</v>
      </c>
      <c r="AW230" s="14" t="s">
        <v>4</v>
      </c>
      <c r="AX230" s="14" t="s">
        <v>83</v>
      </c>
      <c r="AY230" s="223" t="s">
        <v>134</v>
      </c>
    </row>
    <row r="231" spans="1:65" s="2" customFormat="1" ht="21.8" customHeight="1" x14ac:dyDescent="0.2">
      <c r="A231" s="35"/>
      <c r="B231" s="36"/>
      <c r="C231" s="188" t="s">
        <v>403</v>
      </c>
      <c r="D231" s="188" t="s">
        <v>136</v>
      </c>
      <c r="E231" s="189" t="s">
        <v>743</v>
      </c>
      <c r="F231" s="190" t="s">
        <v>744</v>
      </c>
      <c r="G231" s="191" t="s">
        <v>139</v>
      </c>
      <c r="H231" s="192">
        <v>30.17</v>
      </c>
      <c r="I231" s="193"/>
      <c r="J231" s="194">
        <f>ROUND(I231*H231,2)</f>
        <v>0</v>
      </c>
      <c r="K231" s="195"/>
      <c r="L231" s="40"/>
      <c r="M231" s="196" t="s">
        <v>1</v>
      </c>
      <c r="N231" s="197" t="s">
        <v>40</v>
      </c>
      <c r="O231" s="72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221</v>
      </c>
      <c r="AT231" s="200" t="s">
        <v>136</v>
      </c>
      <c r="AU231" s="200" t="s">
        <v>85</v>
      </c>
      <c r="AY231" s="18" t="s">
        <v>134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8" t="s">
        <v>83</v>
      </c>
      <c r="BK231" s="201">
        <f>ROUND(I231*H231,2)</f>
        <v>0</v>
      </c>
      <c r="BL231" s="18" t="s">
        <v>221</v>
      </c>
      <c r="BM231" s="200" t="s">
        <v>745</v>
      </c>
    </row>
    <row r="232" spans="1:65" s="2" customFormat="1" ht="21.8" customHeight="1" x14ac:dyDescent="0.2">
      <c r="A232" s="35"/>
      <c r="B232" s="36"/>
      <c r="C232" s="246" t="s">
        <v>409</v>
      </c>
      <c r="D232" s="246" t="s">
        <v>244</v>
      </c>
      <c r="E232" s="247" t="s">
        <v>746</v>
      </c>
      <c r="F232" s="248" t="s">
        <v>747</v>
      </c>
      <c r="G232" s="249" t="s">
        <v>139</v>
      </c>
      <c r="H232" s="250">
        <v>69.391000000000005</v>
      </c>
      <c r="I232" s="251"/>
      <c r="J232" s="252">
        <f>ROUND(I232*H232,2)</f>
        <v>0</v>
      </c>
      <c r="K232" s="253"/>
      <c r="L232" s="254"/>
      <c r="M232" s="255" t="s">
        <v>1</v>
      </c>
      <c r="N232" s="256" t="s">
        <v>40</v>
      </c>
      <c r="O232" s="72"/>
      <c r="P232" s="198">
        <f>O232*H232</f>
        <v>0</v>
      </c>
      <c r="Q232" s="198">
        <v>2.3000000000000001E-4</v>
      </c>
      <c r="R232" s="198">
        <f>Q232*H232</f>
        <v>1.5959930000000001E-2</v>
      </c>
      <c r="S232" s="198">
        <v>0</v>
      </c>
      <c r="T232" s="19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305</v>
      </c>
      <c r="AT232" s="200" t="s">
        <v>244</v>
      </c>
      <c r="AU232" s="200" t="s">
        <v>85</v>
      </c>
      <c r="AY232" s="18" t="s">
        <v>134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8" t="s">
        <v>83</v>
      </c>
      <c r="BK232" s="201">
        <f>ROUND(I232*H232,2)</f>
        <v>0</v>
      </c>
      <c r="BL232" s="18" t="s">
        <v>221</v>
      </c>
      <c r="BM232" s="200" t="s">
        <v>748</v>
      </c>
    </row>
    <row r="233" spans="1:65" s="14" customFormat="1" x14ac:dyDescent="0.2">
      <c r="B233" s="213"/>
      <c r="C233" s="214"/>
      <c r="D233" s="204" t="s">
        <v>145</v>
      </c>
      <c r="E233" s="215" t="s">
        <v>1</v>
      </c>
      <c r="F233" s="216" t="s">
        <v>749</v>
      </c>
      <c r="G233" s="214"/>
      <c r="H233" s="217">
        <v>60.34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145</v>
      </c>
      <c r="AU233" s="223" t="s">
        <v>85</v>
      </c>
      <c r="AV233" s="14" t="s">
        <v>85</v>
      </c>
      <c r="AW233" s="14" t="s">
        <v>31</v>
      </c>
      <c r="AX233" s="14" t="s">
        <v>83</v>
      </c>
      <c r="AY233" s="223" t="s">
        <v>134</v>
      </c>
    </row>
    <row r="234" spans="1:65" s="14" customFormat="1" x14ac:dyDescent="0.2">
      <c r="B234" s="213"/>
      <c r="C234" s="214"/>
      <c r="D234" s="204" t="s">
        <v>145</v>
      </c>
      <c r="E234" s="214"/>
      <c r="F234" s="216" t="s">
        <v>750</v>
      </c>
      <c r="G234" s="214"/>
      <c r="H234" s="217">
        <v>69.391000000000005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145</v>
      </c>
      <c r="AU234" s="223" t="s">
        <v>85</v>
      </c>
      <c r="AV234" s="14" t="s">
        <v>85</v>
      </c>
      <c r="AW234" s="14" t="s">
        <v>4</v>
      </c>
      <c r="AX234" s="14" t="s">
        <v>83</v>
      </c>
      <c r="AY234" s="223" t="s">
        <v>134</v>
      </c>
    </row>
    <row r="235" spans="1:65" s="2" customFormat="1" ht="21.8" customHeight="1" x14ac:dyDescent="0.2">
      <c r="A235" s="35"/>
      <c r="B235" s="36"/>
      <c r="C235" s="188" t="s">
        <v>413</v>
      </c>
      <c r="D235" s="188" t="s">
        <v>136</v>
      </c>
      <c r="E235" s="189" t="s">
        <v>751</v>
      </c>
      <c r="F235" s="190" t="s">
        <v>752</v>
      </c>
      <c r="G235" s="191" t="s">
        <v>139</v>
      </c>
      <c r="H235" s="192">
        <v>30.17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40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221</v>
      </c>
      <c r="AT235" s="200" t="s">
        <v>136</v>
      </c>
      <c r="AU235" s="200" t="s">
        <v>85</v>
      </c>
      <c r="AY235" s="18" t="s">
        <v>134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8" t="s">
        <v>83</v>
      </c>
      <c r="BK235" s="201">
        <f>ROUND(I235*H235,2)</f>
        <v>0</v>
      </c>
      <c r="BL235" s="18" t="s">
        <v>221</v>
      </c>
      <c r="BM235" s="200" t="s">
        <v>753</v>
      </c>
    </row>
    <row r="236" spans="1:65" s="2" customFormat="1" ht="21.8" customHeight="1" x14ac:dyDescent="0.2">
      <c r="A236" s="35"/>
      <c r="B236" s="36"/>
      <c r="C236" s="188" t="s">
        <v>419</v>
      </c>
      <c r="D236" s="188" t="s">
        <v>136</v>
      </c>
      <c r="E236" s="189" t="s">
        <v>754</v>
      </c>
      <c r="F236" s="190" t="s">
        <v>755</v>
      </c>
      <c r="G236" s="191" t="s">
        <v>279</v>
      </c>
      <c r="H236" s="192">
        <v>3</v>
      </c>
      <c r="I236" s="193"/>
      <c r="J236" s="194">
        <f>ROUND(I236*H236,2)</f>
        <v>0</v>
      </c>
      <c r="K236" s="195"/>
      <c r="L236" s="40"/>
      <c r="M236" s="196" t="s">
        <v>1</v>
      </c>
      <c r="N236" s="197" t="s">
        <v>40</v>
      </c>
      <c r="O236" s="72"/>
      <c r="P236" s="198">
        <f>O236*H236</f>
        <v>0</v>
      </c>
      <c r="Q236" s="198">
        <v>1E-4</v>
      </c>
      <c r="R236" s="198">
        <f>Q236*H236</f>
        <v>3.0000000000000003E-4</v>
      </c>
      <c r="S236" s="198">
        <v>0</v>
      </c>
      <c r="T236" s="19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0" t="s">
        <v>221</v>
      </c>
      <c r="AT236" s="200" t="s">
        <v>136</v>
      </c>
      <c r="AU236" s="200" t="s">
        <v>85</v>
      </c>
      <c r="AY236" s="18" t="s">
        <v>134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8" t="s">
        <v>83</v>
      </c>
      <c r="BK236" s="201">
        <f>ROUND(I236*H236,2)</f>
        <v>0</v>
      </c>
      <c r="BL236" s="18" t="s">
        <v>221</v>
      </c>
      <c r="BM236" s="200" t="s">
        <v>756</v>
      </c>
    </row>
    <row r="237" spans="1:65" s="2" customFormat="1" ht="21.8" customHeight="1" x14ac:dyDescent="0.2">
      <c r="A237" s="35"/>
      <c r="B237" s="36"/>
      <c r="C237" s="246" t="s">
        <v>423</v>
      </c>
      <c r="D237" s="246" t="s">
        <v>244</v>
      </c>
      <c r="E237" s="247" t="s">
        <v>757</v>
      </c>
      <c r="F237" s="248" t="s">
        <v>758</v>
      </c>
      <c r="G237" s="249" t="s">
        <v>139</v>
      </c>
      <c r="H237" s="250">
        <v>3</v>
      </c>
      <c r="I237" s="251"/>
      <c r="J237" s="252">
        <f>ROUND(I237*H237,2)</f>
        <v>0</v>
      </c>
      <c r="K237" s="253"/>
      <c r="L237" s="254"/>
      <c r="M237" s="255" t="s">
        <v>1</v>
      </c>
      <c r="N237" s="256" t="s">
        <v>40</v>
      </c>
      <c r="O237" s="72"/>
      <c r="P237" s="198">
        <f>O237*H237</f>
        <v>0</v>
      </c>
      <c r="Q237" s="198">
        <v>1.9E-3</v>
      </c>
      <c r="R237" s="198">
        <f>Q237*H237</f>
        <v>5.7000000000000002E-3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305</v>
      </c>
      <c r="AT237" s="200" t="s">
        <v>244</v>
      </c>
      <c r="AU237" s="200" t="s">
        <v>85</v>
      </c>
      <c r="AY237" s="18" t="s">
        <v>134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83</v>
      </c>
      <c r="BK237" s="201">
        <f>ROUND(I237*H237,2)</f>
        <v>0</v>
      </c>
      <c r="BL237" s="18" t="s">
        <v>221</v>
      </c>
      <c r="BM237" s="200" t="s">
        <v>759</v>
      </c>
    </row>
    <row r="238" spans="1:65" s="12" customFormat="1" ht="22.75" customHeight="1" x14ac:dyDescent="0.2">
      <c r="B238" s="172"/>
      <c r="C238" s="173"/>
      <c r="D238" s="174" t="s">
        <v>74</v>
      </c>
      <c r="E238" s="186" t="s">
        <v>760</v>
      </c>
      <c r="F238" s="186" t="s">
        <v>761</v>
      </c>
      <c r="G238" s="173"/>
      <c r="H238" s="173"/>
      <c r="I238" s="176"/>
      <c r="J238" s="187">
        <f>BK238</f>
        <v>0</v>
      </c>
      <c r="K238" s="173"/>
      <c r="L238" s="178"/>
      <c r="M238" s="179"/>
      <c r="N238" s="180"/>
      <c r="O238" s="180"/>
      <c r="P238" s="181">
        <f>P239</f>
        <v>0</v>
      </c>
      <c r="Q238" s="180"/>
      <c r="R238" s="181">
        <f>R239</f>
        <v>1.125E-2</v>
      </c>
      <c r="S238" s="180"/>
      <c r="T238" s="182">
        <f>T239</f>
        <v>0</v>
      </c>
      <c r="AR238" s="183" t="s">
        <v>85</v>
      </c>
      <c r="AT238" s="184" t="s">
        <v>74</v>
      </c>
      <c r="AU238" s="184" t="s">
        <v>83</v>
      </c>
      <c r="AY238" s="183" t="s">
        <v>134</v>
      </c>
      <c r="BK238" s="185">
        <f>BK239</f>
        <v>0</v>
      </c>
    </row>
    <row r="239" spans="1:65" s="2" customFormat="1" ht="16.55" customHeight="1" x14ac:dyDescent="0.2">
      <c r="A239" s="35"/>
      <c r="B239" s="36"/>
      <c r="C239" s="188" t="s">
        <v>428</v>
      </c>
      <c r="D239" s="188" t="s">
        <v>136</v>
      </c>
      <c r="E239" s="189" t="s">
        <v>762</v>
      </c>
      <c r="F239" s="190" t="s">
        <v>763</v>
      </c>
      <c r="G239" s="191" t="s">
        <v>168</v>
      </c>
      <c r="H239" s="192">
        <v>7.5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40</v>
      </c>
      <c r="O239" s="72"/>
      <c r="P239" s="198">
        <f>O239*H239</f>
        <v>0</v>
      </c>
      <c r="Q239" s="198">
        <v>1.5E-3</v>
      </c>
      <c r="R239" s="198">
        <f>Q239*H239</f>
        <v>1.125E-2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221</v>
      </c>
      <c r="AT239" s="200" t="s">
        <v>136</v>
      </c>
      <c r="AU239" s="200" t="s">
        <v>85</v>
      </c>
      <c r="AY239" s="18" t="s">
        <v>134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83</v>
      </c>
      <c r="BK239" s="201">
        <f>ROUND(I239*H239,2)</f>
        <v>0</v>
      </c>
      <c r="BL239" s="18" t="s">
        <v>221</v>
      </c>
      <c r="BM239" s="200" t="s">
        <v>764</v>
      </c>
    </row>
    <row r="240" spans="1:65" s="12" customFormat="1" ht="22.75" customHeight="1" x14ac:dyDescent="0.2">
      <c r="B240" s="172"/>
      <c r="C240" s="173"/>
      <c r="D240" s="174" t="s">
        <v>74</v>
      </c>
      <c r="E240" s="186" t="s">
        <v>765</v>
      </c>
      <c r="F240" s="186" t="s">
        <v>766</v>
      </c>
      <c r="G240" s="173"/>
      <c r="H240" s="173"/>
      <c r="I240" s="176"/>
      <c r="J240" s="187">
        <f>BK240</f>
        <v>0</v>
      </c>
      <c r="K240" s="173"/>
      <c r="L240" s="178"/>
      <c r="M240" s="179"/>
      <c r="N240" s="180"/>
      <c r="O240" s="180"/>
      <c r="P240" s="181">
        <f>SUM(P241:P263)</f>
        <v>0</v>
      </c>
      <c r="Q240" s="180"/>
      <c r="R240" s="181">
        <f>SUM(R241:R263)</f>
        <v>0.18693765000000001</v>
      </c>
      <c r="S240" s="180"/>
      <c r="T240" s="182">
        <f>SUM(T241:T263)</f>
        <v>0</v>
      </c>
      <c r="AR240" s="183" t="s">
        <v>85</v>
      </c>
      <c r="AT240" s="184" t="s">
        <v>74</v>
      </c>
      <c r="AU240" s="184" t="s">
        <v>83</v>
      </c>
      <c r="AY240" s="183" t="s">
        <v>134</v>
      </c>
      <c r="BK240" s="185">
        <f>SUM(BK241:BK263)</f>
        <v>0</v>
      </c>
    </row>
    <row r="241" spans="1:65" s="2" customFormat="1" ht="21.8" customHeight="1" x14ac:dyDescent="0.2">
      <c r="A241" s="35"/>
      <c r="B241" s="36"/>
      <c r="C241" s="188" t="s">
        <v>432</v>
      </c>
      <c r="D241" s="188" t="s">
        <v>136</v>
      </c>
      <c r="E241" s="189" t="s">
        <v>767</v>
      </c>
      <c r="F241" s="190" t="s">
        <v>768</v>
      </c>
      <c r="G241" s="191" t="s">
        <v>139</v>
      </c>
      <c r="H241" s="192">
        <v>39.549999999999997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40</v>
      </c>
      <c r="O241" s="72"/>
      <c r="P241" s="198">
        <f>O241*H241</f>
        <v>0</v>
      </c>
      <c r="Q241" s="198">
        <v>1.4999999999999999E-4</v>
      </c>
      <c r="R241" s="198">
        <f>Q241*H241</f>
        <v>5.9324999999999994E-3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221</v>
      </c>
      <c r="AT241" s="200" t="s">
        <v>136</v>
      </c>
      <c r="AU241" s="200" t="s">
        <v>85</v>
      </c>
      <c r="AY241" s="18" t="s">
        <v>134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83</v>
      </c>
      <c r="BK241" s="201">
        <f>ROUND(I241*H241,2)</f>
        <v>0</v>
      </c>
      <c r="BL241" s="18" t="s">
        <v>221</v>
      </c>
      <c r="BM241" s="200" t="s">
        <v>769</v>
      </c>
    </row>
    <row r="242" spans="1:65" s="13" customFormat="1" x14ac:dyDescent="0.2">
      <c r="B242" s="202"/>
      <c r="C242" s="203"/>
      <c r="D242" s="204" t="s">
        <v>145</v>
      </c>
      <c r="E242" s="205" t="s">
        <v>1</v>
      </c>
      <c r="F242" s="206" t="s">
        <v>770</v>
      </c>
      <c r="G242" s="203"/>
      <c r="H242" s="205" t="s">
        <v>1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145</v>
      </c>
      <c r="AU242" s="212" t="s">
        <v>85</v>
      </c>
      <c r="AV242" s="13" t="s">
        <v>83</v>
      </c>
      <c r="AW242" s="13" t="s">
        <v>31</v>
      </c>
      <c r="AX242" s="13" t="s">
        <v>75</v>
      </c>
      <c r="AY242" s="212" t="s">
        <v>134</v>
      </c>
    </row>
    <row r="243" spans="1:65" s="14" customFormat="1" x14ac:dyDescent="0.2">
      <c r="B243" s="213"/>
      <c r="C243" s="214"/>
      <c r="D243" s="204" t="s">
        <v>145</v>
      </c>
      <c r="E243" s="215" t="s">
        <v>1</v>
      </c>
      <c r="F243" s="216" t="s">
        <v>771</v>
      </c>
      <c r="G243" s="214"/>
      <c r="H243" s="217">
        <v>28.08</v>
      </c>
      <c r="I243" s="218"/>
      <c r="J243" s="214"/>
      <c r="K243" s="214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145</v>
      </c>
      <c r="AU243" s="223" t="s">
        <v>85</v>
      </c>
      <c r="AV243" s="14" t="s">
        <v>85</v>
      </c>
      <c r="AW243" s="14" t="s">
        <v>31</v>
      </c>
      <c r="AX243" s="14" t="s">
        <v>75</v>
      </c>
      <c r="AY243" s="223" t="s">
        <v>134</v>
      </c>
    </row>
    <row r="244" spans="1:65" s="13" customFormat="1" x14ac:dyDescent="0.2">
      <c r="B244" s="202"/>
      <c r="C244" s="203"/>
      <c r="D244" s="204" t="s">
        <v>145</v>
      </c>
      <c r="E244" s="205" t="s">
        <v>1</v>
      </c>
      <c r="F244" s="206" t="s">
        <v>772</v>
      </c>
      <c r="G244" s="203"/>
      <c r="H244" s="205" t="s">
        <v>1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145</v>
      </c>
      <c r="AU244" s="212" t="s">
        <v>85</v>
      </c>
      <c r="AV244" s="13" t="s">
        <v>83</v>
      </c>
      <c r="AW244" s="13" t="s">
        <v>31</v>
      </c>
      <c r="AX244" s="13" t="s">
        <v>75</v>
      </c>
      <c r="AY244" s="212" t="s">
        <v>134</v>
      </c>
    </row>
    <row r="245" spans="1:65" s="14" customFormat="1" x14ac:dyDescent="0.2">
      <c r="B245" s="213"/>
      <c r="C245" s="214"/>
      <c r="D245" s="204" t="s">
        <v>145</v>
      </c>
      <c r="E245" s="215" t="s">
        <v>1</v>
      </c>
      <c r="F245" s="216" t="s">
        <v>773</v>
      </c>
      <c r="G245" s="214"/>
      <c r="H245" s="217">
        <v>11.47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145</v>
      </c>
      <c r="AU245" s="223" t="s">
        <v>85</v>
      </c>
      <c r="AV245" s="14" t="s">
        <v>85</v>
      </c>
      <c r="AW245" s="14" t="s">
        <v>31</v>
      </c>
      <c r="AX245" s="14" t="s">
        <v>75</v>
      </c>
      <c r="AY245" s="223" t="s">
        <v>134</v>
      </c>
    </row>
    <row r="246" spans="1:65" s="16" customFormat="1" x14ac:dyDescent="0.2">
      <c r="B246" s="235"/>
      <c r="C246" s="236"/>
      <c r="D246" s="204" t="s">
        <v>145</v>
      </c>
      <c r="E246" s="237" t="s">
        <v>1</v>
      </c>
      <c r="F246" s="238" t="s">
        <v>206</v>
      </c>
      <c r="G246" s="236"/>
      <c r="H246" s="239">
        <v>39.549999999999997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145</v>
      </c>
      <c r="AU246" s="245" t="s">
        <v>85</v>
      </c>
      <c r="AV246" s="16" t="s">
        <v>140</v>
      </c>
      <c r="AW246" s="16" t="s">
        <v>31</v>
      </c>
      <c r="AX246" s="16" t="s">
        <v>83</v>
      </c>
      <c r="AY246" s="245" t="s">
        <v>134</v>
      </c>
    </row>
    <row r="247" spans="1:65" s="2" customFormat="1" ht="16.55" customHeight="1" x14ac:dyDescent="0.2">
      <c r="A247" s="35"/>
      <c r="B247" s="36"/>
      <c r="C247" s="246" t="s">
        <v>439</v>
      </c>
      <c r="D247" s="246" t="s">
        <v>244</v>
      </c>
      <c r="E247" s="247" t="s">
        <v>774</v>
      </c>
      <c r="F247" s="248" t="s">
        <v>775</v>
      </c>
      <c r="G247" s="249" t="s">
        <v>230</v>
      </c>
      <c r="H247" s="250">
        <v>0.65</v>
      </c>
      <c r="I247" s="251"/>
      <c r="J247" s="252">
        <f t="shared" ref="J247:J253" si="10">ROUND(I247*H247,2)</f>
        <v>0</v>
      </c>
      <c r="K247" s="253"/>
      <c r="L247" s="254"/>
      <c r="M247" s="255" t="s">
        <v>1</v>
      </c>
      <c r="N247" s="256" t="s">
        <v>40</v>
      </c>
      <c r="O247" s="72"/>
      <c r="P247" s="198">
        <f t="shared" ref="P247:P253" si="11">O247*H247</f>
        <v>0</v>
      </c>
      <c r="Q247" s="198">
        <v>0</v>
      </c>
      <c r="R247" s="198">
        <f t="shared" ref="R247:R253" si="12">Q247*H247</f>
        <v>0</v>
      </c>
      <c r="S247" s="198">
        <v>0</v>
      </c>
      <c r="T247" s="199">
        <f t="shared" ref="T247:T253" si="13"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0" t="s">
        <v>305</v>
      </c>
      <c r="AT247" s="200" t="s">
        <v>244</v>
      </c>
      <c r="AU247" s="200" t="s">
        <v>85</v>
      </c>
      <c r="AY247" s="18" t="s">
        <v>134</v>
      </c>
      <c r="BE247" s="201">
        <f t="shared" ref="BE247:BE253" si="14">IF(N247="základní",J247,0)</f>
        <v>0</v>
      </c>
      <c r="BF247" s="201">
        <f t="shared" ref="BF247:BF253" si="15">IF(N247="snížená",J247,0)</f>
        <v>0</v>
      </c>
      <c r="BG247" s="201">
        <f t="shared" ref="BG247:BG253" si="16">IF(N247="zákl. přenesená",J247,0)</f>
        <v>0</v>
      </c>
      <c r="BH247" s="201">
        <f t="shared" ref="BH247:BH253" si="17">IF(N247="sníž. přenesená",J247,0)</f>
        <v>0</v>
      </c>
      <c r="BI247" s="201">
        <f t="shared" ref="BI247:BI253" si="18">IF(N247="nulová",J247,0)</f>
        <v>0</v>
      </c>
      <c r="BJ247" s="18" t="s">
        <v>83</v>
      </c>
      <c r="BK247" s="201">
        <f t="shared" ref="BK247:BK253" si="19">ROUND(I247*H247,2)</f>
        <v>0</v>
      </c>
      <c r="BL247" s="18" t="s">
        <v>221</v>
      </c>
      <c r="BM247" s="200" t="s">
        <v>776</v>
      </c>
    </row>
    <row r="248" spans="1:65" s="2" customFormat="1" ht="33.049999999999997" customHeight="1" x14ac:dyDescent="0.2">
      <c r="A248" s="35"/>
      <c r="B248" s="36"/>
      <c r="C248" s="188" t="s">
        <v>447</v>
      </c>
      <c r="D248" s="188" t="s">
        <v>136</v>
      </c>
      <c r="E248" s="189" t="s">
        <v>777</v>
      </c>
      <c r="F248" s="190" t="s">
        <v>778</v>
      </c>
      <c r="G248" s="191" t="s">
        <v>279</v>
      </c>
      <c r="H248" s="192">
        <v>1</v>
      </c>
      <c r="I248" s="193"/>
      <c r="J248" s="194">
        <f t="shared" si="10"/>
        <v>0</v>
      </c>
      <c r="K248" s="195"/>
      <c r="L248" s="40"/>
      <c r="M248" s="196" t="s">
        <v>1</v>
      </c>
      <c r="N248" s="197" t="s">
        <v>40</v>
      </c>
      <c r="O248" s="72"/>
      <c r="P248" s="198">
        <f t="shared" si="11"/>
        <v>0</v>
      </c>
      <c r="Q248" s="198">
        <v>0</v>
      </c>
      <c r="R248" s="198">
        <f t="shared" si="12"/>
        <v>0</v>
      </c>
      <c r="S248" s="198">
        <v>0</v>
      </c>
      <c r="T248" s="199">
        <f t="shared" si="1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0" t="s">
        <v>221</v>
      </c>
      <c r="AT248" s="200" t="s">
        <v>136</v>
      </c>
      <c r="AU248" s="200" t="s">
        <v>85</v>
      </c>
      <c r="AY248" s="18" t="s">
        <v>134</v>
      </c>
      <c r="BE248" s="201">
        <f t="shared" si="14"/>
        <v>0</v>
      </c>
      <c r="BF248" s="201">
        <f t="shared" si="15"/>
        <v>0</v>
      </c>
      <c r="BG248" s="201">
        <f t="shared" si="16"/>
        <v>0</v>
      </c>
      <c r="BH248" s="201">
        <f t="shared" si="17"/>
        <v>0</v>
      </c>
      <c r="BI248" s="201">
        <f t="shared" si="18"/>
        <v>0</v>
      </c>
      <c r="BJ248" s="18" t="s">
        <v>83</v>
      </c>
      <c r="BK248" s="201">
        <f t="shared" si="19"/>
        <v>0</v>
      </c>
      <c r="BL248" s="18" t="s">
        <v>221</v>
      </c>
      <c r="BM248" s="200" t="s">
        <v>779</v>
      </c>
    </row>
    <row r="249" spans="1:65" s="2" customFormat="1" ht="21.8" customHeight="1" x14ac:dyDescent="0.2">
      <c r="A249" s="35"/>
      <c r="B249" s="36"/>
      <c r="C249" s="188" t="s">
        <v>443</v>
      </c>
      <c r="D249" s="188" t="s">
        <v>136</v>
      </c>
      <c r="E249" s="189" t="s">
        <v>780</v>
      </c>
      <c r="F249" s="190" t="s">
        <v>781</v>
      </c>
      <c r="G249" s="191" t="s">
        <v>168</v>
      </c>
      <c r="H249" s="192">
        <v>2</v>
      </c>
      <c r="I249" s="193"/>
      <c r="J249" s="194">
        <f t="shared" si="10"/>
        <v>0</v>
      </c>
      <c r="K249" s="195"/>
      <c r="L249" s="40"/>
      <c r="M249" s="196" t="s">
        <v>1</v>
      </c>
      <c r="N249" s="197" t="s">
        <v>40</v>
      </c>
      <c r="O249" s="72"/>
      <c r="P249" s="198">
        <f t="shared" si="11"/>
        <v>0</v>
      </c>
      <c r="Q249" s="198">
        <v>2.0000000000000001E-4</v>
      </c>
      <c r="R249" s="198">
        <f t="shared" si="12"/>
        <v>4.0000000000000002E-4</v>
      </c>
      <c r="S249" s="198">
        <v>0</v>
      </c>
      <c r="T249" s="199">
        <f t="shared" si="1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221</v>
      </c>
      <c r="AT249" s="200" t="s">
        <v>136</v>
      </c>
      <c r="AU249" s="200" t="s">
        <v>85</v>
      </c>
      <c r="AY249" s="18" t="s">
        <v>134</v>
      </c>
      <c r="BE249" s="201">
        <f t="shared" si="14"/>
        <v>0</v>
      </c>
      <c r="BF249" s="201">
        <f t="shared" si="15"/>
        <v>0</v>
      </c>
      <c r="BG249" s="201">
        <f t="shared" si="16"/>
        <v>0</v>
      </c>
      <c r="BH249" s="201">
        <f t="shared" si="17"/>
        <v>0</v>
      </c>
      <c r="BI249" s="201">
        <f t="shared" si="18"/>
        <v>0</v>
      </c>
      <c r="BJ249" s="18" t="s">
        <v>83</v>
      </c>
      <c r="BK249" s="201">
        <f t="shared" si="19"/>
        <v>0</v>
      </c>
      <c r="BL249" s="18" t="s">
        <v>221</v>
      </c>
      <c r="BM249" s="200" t="s">
        <v>782</v>
      </c>
    </row>
    <row r="250" spans="1:65" s="2" customFormat="1" ht="21.8" customHeight="1" x14ac:dyDescent="0.2">
      <c r="A250" s="35"/>
      <c r="B250" s="36"/>
      <c r="C250" s="246" t="s">
        <v>783</v>
      </c>
      <c r="D250" s="246" t="s">
        <v>244</v>
      </c>
      <c r="E250" s="247" t="s">
        <v>784</v>
      </c>
      <c r="F250" s="248" t="s">
        <v>785</v>
      </c>
      <c r="G250" s="249" t="s">
        <v>168</v>
      </c>
      <c r="H250" s="250">
        <v>2</v>
      </c>
      <c r="I250" s="251"/>
      <c r="J250" s="252">
        <f t="shared" si="10"/>
        <v>0</v>
      </c>
      <c r="K250" s="253"/>
      <c r="L250" s="254"/>
      <c r="M250" s="255" t="s">
        <v>1</v>
      </c>
      <c r="N250" s="256" t="s">
        <v>40</v>
      </c>
      <c r="O250" s="72"/>
      <c r="P250" s="198">
        <f t="shared" si="11"/>
        <v>0</v>
      </c>
      <c r="Q250" s="198">
        <v>5.7000000000000002E-3</v>
      </c>
      <c r="R250" s="198">
        <f t="shared" si="12"/>
        <v>1.14E-2</v>
      </c>
      <c r="S250" s="198">
        <v>0</v>
      </c>
      <c r="T250" s="199">
        <f t="shared" si="1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0" t="s">
        <v>305</v>
      </c>
      <c r="AT250" s="200" t="s">
        <v>244</v>
      </c>
      <c r="AU250" s="200" t="s">
        <v>85</v>
      </c>
      <c r="AY250" s="18" t="s">
        <v>134</v>
      </c>
      <c r="BE250" s="201">
        <f t="shared" si="14"/>
        <v>0</v>
      </c>
      <c r="BF250" s="201">
        <f t="shared" si="15"/>
        <v>0</v>
      </c>
      <c r="BG250" s="201">
        <f t="shared" si="16"/>
        <v>0</v>
      </c>
      <c r="BH250" s="201">
        <f t="shared" si="17"/>
        <v>0</v>
      </c>
      <c r="BI250" s="201">
        <f t="shared" si="18"/>
        <v>0</v>
      </c>
      <c r="BJ250" s="18" t="s">
        <v>83</v>
      </c>
      <c r="BK250" s="201">
        <f t="shared" si="19"/>
        <v>0</v>
      </c>
      <c r="BL250" s="18" t="s">
        <v>221</v>
      </c>
      <c r="BM250" s="200" t="s">
        <v>786</v>
      </c>
    </row>
    <row r="251" spans="1:65" s="2" customFormat="1" ht="21.8" customHeight="1" x14ac:dyDescent="0.2">
      <c r="A251" s="35"/>
      <c r="B251" s="36"/>
      <c r="C251" s="188" t="s">
        <v>787</v>
      </c>
      <c r="D251" s="188" t="s">
        <v>136</v>
      </c>
      <c r="E251" s="189" t="s">
        <v>788</v>
      </c>
      <c r="F251" s="190" t="s">
        <v>789</v>
      </c>
      <c r="G251" s="191" t="s">
        <v>168</v>
      </c>
      <c r="H251" s="192">
        <v>3.5</v>
      </c>
      <c r="I251" s="193"/>
      <c r="J251" s="194">
        <f t="shared" si="10"/>
        <v>0</v>
      </c>
      <c r="K251" s="195"/>
      <c r="L251" s="40"/>
      <c r="M251" s="196" t="s">
        <v>1</v>
      </c>
      <c r="N251" s="197" t="s">
        <v>40</v>
      </c>
      <c r="O251" s="72"/>
      <c r="P251" s="198">
        <f t="shared" si="11"/>
        <v>0</v>
      </c>
      <c r="Q251" s="198">
        <v>0</v>
      </c>
      <c r="R251" s="198">
        <f t="shared" si="12"/>
        <v>0</v>
      </c>
      <c r="S251" s="198">
        <v>0</v>
      </c>
      <c r="T251" s="199">
        <f t="shared" si="1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0" t="s">
        <v>221</v>
      </c>
      <c r="AT251" s="200" t="s">
        <v>136</v>
      </c>
      <c r="AU251" s="200" t="s">
        <v>85</v>
      </c>
      <c r="AY251" s="18" t="s">
        <v>134</v>
      </c>
      <c r="BE251" s="201">
        <f t="shared" si="14"/>
        <v>0</v>
      </c>
      <c r="BF251" s="201">
        <f t="shared" si="15"/>
        <v>0</v>
      </c>
      <c r="BG251" s="201">
        <f t="shared" si="16"/>
        <v>0</v>
      </c>
      <c r="BH251" s="201">
        <f t="shared" si="17"/>
        <v>0</v>
      </c>
      <c r="BI251" s="201">
        <f t="shared" si="18"/>
        <v>0</v>
      </c>
      <c r="BJ251" s="18" t="s">
        <v>83</v>
      </c>
      <c r="BK251" s="201">
        <f t="shared" si="19"/>
        <v>0</v>
      </c>
      <c r="BL251" s="18" t="s">
        <v>221</v>
      </c>
      <c r="BM251" s="200" t="s">
        <v>790</v>
      </c>
    </row>
    <row r="252" spans="1:65" s="2" customFormat="1" ht="16.55" customHeight="1" x14ac:dyDescent="0.2">
      <c r="A252" s="35"/>
      <c r="B252" s="36"/>
      <c r="C252" s="246" t="s">
        <v>791</v>
      </c>
      <c r="D252" s="246" t="s">
        <v>244</v>
      </c>
      <c r="E252" s="247" t="s">
        <v>792</v>
      </c>
      <c r="F252" s="248" t="s">
        <v>793</v>
      </c>
      <c r="G252" s="249" t="s">
        <v>168</v>
      </c>
      <c r="H252" s="250">
        <v>3.5</v>
      </c>
      <c r="I252" s="251"/>
      <c r="J252" s="252">
        <f t="shared" si="10"/>
        <v>0</v>
      </c>
      <c r="K252" s="253"/>
      <c r="L252" s="254"/>
      <c r="M252" s="255" t="s">
        <v>1</v>
      </c>
      <c r="N252" s="256" t="s">
        <v>40</v>
      </c>
      <c r="O252" s="72"/>
      <c r="P252" s="198">
        <f t="shared" si="11"/>
        <v>0</v>
      </c>
      <c r="Q252" s="198">
        <v>0</v>
      </c>
      <c r="R252" s="198">
        <f t="shared" si="12"/>
        <v>0</v>
      </c>
      <c r="S252" s="198">
        <v>0</v>
      </c>
      <c r="T252" s="199">
        <f t="shared" si="1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0" t="s">
        <v>305</v>
      </c>
      <c r="AT252" s="200" t="s">
        <v>244</v>
      </c>
      <c r="AU252" s="200" t="s">
        <v>85</v>
      </c>
      <c r="AY252" s="18" t="s">
        <v>134</v>
      </c>
      <c r="BE252" s="201">
        <f t="shared" si="14"/>
        <v>0</v>
      </c>
      <c r="BF252" s="201">
        <f t="shared" si="15"/>
        <v>0</v>
      </c>
      <c r="BG252" s="201">
        <f t="shared" si="16"/>
        <v>0</v>
      </c>
      <c r="BH252" s="201">
        <f t="shared" si="17"/>
        <v>0</v>
      </c>
      <c r="BI252" s="201">
        <f t="shared" si="18"/>
        <v>0</v>
      </c>
      <c r="BJ252" s="18" t="s">
        <v>83</v>
      </c>
      <c r="BK252" s="201">
        <f t="shared" si="19"/>
        <v>0</v>
      </c>
      <c r="BL252" s="18" t="s">
        <v>221</v>
      </c>
      <c r="BM252" s="200" t="s">
        <v>794</v>
      </c>
    </row>
    <row r="253" spans="1:65" s="2" customFormat="1" ht="33.049999999999997" customHeight="1" x14ac:dyDescent="0.2">
      <c r="A253" s="35"/>
      <c r="B253" s="36"/>
      <c r="C253" s="188" t="s">
        <v>795</v>
      </c>
      <c r="D253" s="188" t="s">
        <v>136</v>
      </c>
      <c r="E253" s="189" t="s">
        <v>796</v>
      </c>
      <c r="F253" s="190" t="s">
        <v>797</v>
      </c>
      <c r="G253" s="191" t="s">
        <v>139</v>
      </c>
      <c r="H253" s="192">
        <v>1.2350000000000001</v>
      </c>
      <c r="I253" s="193"/>
      <c r="J253" s="194">
        <f t="shared" si="10"/>
        <v>0</v>
      </c>
      <c r="K253" s="195"/>
      <c r="L253" s="40"/>
      <c r="M253" s="196" t="s">
        <v>1</v>
      </c>
      <c r="N253" s="197" t="s">
        <v>40</v>
      </c>
      <c r="O253" s="72"/>
      <c r="P253" s="198">
        <f t="shared" si="11"/>
        <v>0</v>
      </c>
      <c r="Q253" s="198">
        <v>4.8999999999999998E-4</v>
      </c>
      <c r="R253" s="198">
        <f t="shared" si="12"/>
        <v>6.0515000000000005E-4</v>
      </c>
      <c r="S253" s="198">
        <v>0</v>
      </c>
      <c r="T253" s="199">
        <f t="shared" si="1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0" t="s">
        <v>221</v>
      </c>
      <c r="AT253" s="200" t="s">
        <v>136</v>
      </c>
      <c r="AU253" s="200" t="s">
        <v>85</v>
      </c>
      <c r="AY253" s="18" t="s">
        <v>134</v>
      </c>
      <c r="BE253" s="201">
        <f t="shared" si="14"/>
        <v>0</v>
      </c>
      <c r="BF253" s="201">
        <f t="shared" si="15"/>
        <v>0</v>
      </c>
      <c r="BG253" s="201">
        <f t="shared" si="16"/>
        <v>0</v>
      </c>
      <c r="BH253" s="201">
        <f t="shared" si="17"/>
        <v>0</v>
      </c>
      <c r="BI253" s="201">
        <f t="shared" si="18"/>
        <v>0</v>
      </c>
      <c r="BJ253" s="18" t="s">
        <v>83</v>
      </c>
      <c r="BK253" s="201">
        <f t="shared" si="19"/>
        <v>0</v>
      </c>
      <c r="BL253" s="18" t="s">
        <v>221</v>
      </c>
      <c r="BM253" s="200" t="s">
        <v>798</v>
      </c>
    </row>
    <row r="254" spans="1:65" s="14" customFormat="1" x14ac:dyDescent="0.2">
      <c r="B254" s="213"/>
      <c r="C254" s="214"/>
      <c r="D254" s="204" t="s">
        <v>145</v>
      </c>
      <c r="E254" s="215" t="s">
        <v>1</v>
      </c>
      <c r="F254" s="216" t="s">
        <v>799</v>
      </c>
      <c r="G254" s="214"/>
      <c r="H254" s="217">
        <v>1.2350000000000001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145</v>
      </c>
      <c r="AU254" s="223" t="s">
        <v>85</v>
      </c>
      <c r="AV254" s="14" t="s">
        <v>85</v>
      </c>
      <c r="AW254" s="14" t="s">
        <v>31</v>
      </c>
      <c r="AX254" s="14" t="s">
        <v>83</v>
      </c>
      <c r="AY254" s="223" t="s">
        <v>134</v>
      </c>
    </row>
    <row r="255" spans="1:65" s="2" customFormat="1" ht="16.55" customHeight="1" x14ac:dyDescent="0.2">
      <c r="A255" s="35"/>
      <c r="B255" s="36"/>
      <c r="C255" s="246" t="s">
        <v>800</v>
      </c>
      <c r="D255" s="246" t="s">
        <v>244</v>
      </c>
      <c r="E255" s="247" t="s">
        <v>801</v>
      </c>
      <c r="F255" s="248" t="s">
        <v>802</v>
      </c>
      <c r="G255" s="249" t="s">
        <v>279</v>
      </c>
      <c r="H255" s="250">
        <v>1</v>
      </c>
      <c r="I255" s="251"/>
      <c r="J255" s="252">
        <f>ROUND(I255*H255,2)</f>
        <v>0</v>
      </c>
      <c r="K255" s="253"/>
      <c r="L255" s="254"/>
      <c r="M255" s="255" t="s">
        <v>1</v>
      </c>
      <c r="N255" s="256" t="s">
        <v>40</v>
      </c>
      <c r="O255" s="72"/>
      <c r="P255" s="198">
        <f>O255*H255</f>
        <v>0</v>
      </c>
      <c r="Q255" s="198">
        <v>0.1</v>
      </c>
      <c r="R255" s="198">
        <f>Q255*H255</f>
        <v>0.1</v>
      </c>
      <c r="S255" s="198">
        <v>0</v>
      </c>
      <c r="T255" s="19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305</v>
      </c>
      <c r="AT255" s="200" t="s">
        <v>244</v>
      </c>
      <c r="AU255" s="200" t="s">
        <v>85</v>
      </c>
      <c r="AY255" s="18" t="s">
        <v>134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83</v>
      </c>
      <c r="BK255" s="201">
        <f>ROUND(I255*H255,2)</f>
        <v>0</v>
      </c>
      <c r="BL255" s="18" t="s">
        <v>221</v>
      </c>
      <c r="BM255" s="200" t="s">
        <v>803</v>
      </c>
    </row>
    <row r="256" spans="1:65" s="2" customFormat="1" ht="21.8" customHeight="1" x14ac:dyDescent="0.2">
      <c r="A256" s="35"/>
      <c r="B256" s="36"/>
      <c r="C256" s="188" t="s">
        <v>804</v>
      </c>
      <c r="D256" s="188" t="s">
        <v>136</v>
      </c>
      <c r="E256" s="189" t="s">
        <v>805</v>
      </c>
      <c r="F256" s="190" t="s">
        <v>806</v>
      </c>
      <c r="G256" s="191" t="s">
        <v>168</v>
      </c>
      <c r="H256" s="192">
        <v>4</v>
      </c>
      <c r="I256" s="193"/>
      <c r="J256" s="194">
        <f>ROUND(I256*H256,2)</f>
        <v>0</v>
      </c>
      <c r="K256" s="195"/>
      <c r="L256" s="40"/>
      <c r="M256" s="196" t="s">
        <v>1</v>
      </c>
      <c r="N256" s="197" t="s">
        <v>40</v>
      </c>
      <c r="O256" s="72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0" t="s">
        <v>221</v>
      </c>
      <c r="AT256" s="200" t="s">
        <v>136</v>
      </c>
      <c r="AU256" s="200" t="s">
        <v>85</v>
      </c>
      <c r="AY256" s="18" t="s">
        <v>134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8" t="s">
        <v>83</v>
      </c>
      <c r="BK256" s="201">
        <f>ROUND(I256*H256,2)</f>
        <v>0</v>
      </c>
      <c r="BL256" s="18" t="s">
        <v>221</v>
      </c>
      <c r="BM256" s="200" t="s">
        <v>807</v>
      </c>
    </row>
    <row r="257" spans="1:65" s="2" customFormat="1" ht="21.8" customHeight="1" x14ac:dyDescent="0.2">
      <c r="A257" s="35"/>
      <c r="B257" s="36"/>
      <c r="C257" s="188" t="s">
        <v>808</v>
      </c>
      <c r="D257" s="188" t="s">
        <v>136</v>
      </c>
      <c r="E257" s="189" t="s">
        <v>809</v>
      </c>
      <c r="F257" s="190" t="s">
        <v>810</v>
      </c>
      <c r="G257" s="191" t="s">
        <v>273</v>
      </c>
      <c r="H257" s="192">
        <v>60</v>
      </c>
      <c r="I257" s="193"/>
      <c r="J257" s="194">
        <f>ROUND(I257*H257,2)</f>
        <v>0</v>
      </c>
      <c r="K257" s="195"/>
      <c r="L257" s="40"/>
      <c r="M257" s="196" t="s">
        <v>1</v>
      </c>
      <c r="N257" s="197" t="s">
        <v>40</v>
      </c>
      <c r="O257" s="72"/>
      <c r="P257" s="198">
        <f>O257*H257</f>
        <v>0</v>
      </c>
      <c r="Q257" s="198">
        <v>6.0000000000000002E-5</v>
      </c>
      <c r="R257" s="198">
        <f>Q257*H257</f>
        <v>3.5999999999999999E-3</v>
      </c>
      <c r="S257" s="198">
        <v>0</v>
      </c>
      <c r="T257" s="19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0" t="s">
        <v>221</v>
      </c>
      <c r="AT257" s="200" t="s">
        <v>136</v>
      </c>
      <c r="AU257" s="200" t="s">
        <v>85</v>
      </c>
      <c r="AY257" s="18" t="s">
        <v>134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8" t="s">
        <v>83</v>
      </c>
      <c r="BK257" s="201">
        <f>ROUND(I257*H257,2)</f>
        <v>0</v>
      </c>
      <c r="BL257" s="18" t="s">
        <v>221</v>
      </c>
      <c r="BM257" s="200" t="s">
        <v>811</v>
      </c>
    </row>
    <row r="258" spans="1:65" s="2" customFormat="1" ht="16.55" customHeight="1" x14ac:dyDescent="0.2">
      <c r="A258" s="35"/>
      <c r="B258" s="36"/>
      <c r="C258" s="246" t="s">
        <v>812</v>
      </c>
      <c r="D258" s="246" t="s">
        <v>244</v>
      </c>
      <c r="E258" s="247" t="s">
        <v>813</v>
      </c>
      <c r="F258" s="248" t="s">
        <v>814</v>
      </c>
      <c r="G258" s="249" t="s">
        <v>230</v>
      </c>
      <c r="H258" s="250">
        <v>0.06</v>
      </c>
      <c r="I258" s="251"/>
      <c r="J258" s="252">
        <f>ROUND(I258*H258,2)</f>
        <v>0</v>
      </c>
      <c r="K258" s="253"/>
      <c r="L258" s="254"/>
      <c r="M258" s="255" t="s">
        <v>1</v>
      </c>
      <c r="N258" s="256" t="s">
        <v>40</v>
      </c>
      <c r="O258" s="72"/>
      <c r="P258" s="198">
        <f>O258*H258</f>
        <v>0</v>
      </c>
      <c r="Q258" s="198">
        <v>1</v>
      </c>
      <c r="R258" s="198">
        <f>Q258*H258</f>
        <v>0.06</v>
      </c>
      <c r="S258" s="198">
        <v>0</v>
      </c>
      <c r="T258" s="19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0" t="s">
        <v>305</v>
      </c>
      <c r="AT258" s="200" t="s">
        <v>244</v>
      </c>
      <c r="AU258" s="200" t="s">
        <v>85</v>
      </c>
      <c r="AY258" s="18" t="s">
        <v>134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8" t="s">
        <v>83</v>
      </c>
      <c r="BK258" s="201">
        <f>ROUND(I258*H258,2)</f>
        <v>0</v>
      </c>
      <c r="BL258" s="18" t="s">
        <v>221</v>
      </c>
      <c r="BM258" s="200" t="s">
        <v>815</v>
      </c>
    </row>
    <row r="259" spans="1:65" s="2" customFormat="1" ht="19.649999999999999" x14ac:dyDescent="0.2">
      <c r="A259" s="35"/>
      <c r="B259" s="36"/>
      <c r="C259" s="37"/>
      <c r="D259" s="204" t="s">
        <v>816</v>
      </c>
      <c r="E259" s="37"/>
      <c r="F259" s="262" t="s">
        <v>817</v>
      </c>
      <c r="G259" s="37"/>
      <c r="H259" s="37"/>
      <c r="I259" s="263"/>
      <c r="J259" s="37"/>
      <c r="K259" s="37"/>
      <c r="L259" s="40"/>
      <c r="M259" s="264"/>
      <c r="N259" s="265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816</v>
      </c>
      <c r="AU259" s="18" t="s">
        <v>85</v>
      </c>
    </row>
    <row r="260" spans="1:65" s="2" customFormat="1" ht="21.8" customHeight="1" x14ac:dyDescent="0.2">
      <c r="A260" s="35"/>
      <c r="B260" s="36"/>
      <c r="C260" s="188" t="s">
        <v>818</v>
      </c>
      <c r="D260" s="188" t="s">
        <v>136</v>
      </c>
      <c r="E260" s="189" t="s">
        <v>819</v>
      </c>
      <c r="F260" s="190" t="s">
        <v>820</v>
      </c>
      <c r="G260" s="191" t="s">
        <v>273</v>
      </c>
      <c r="H260" s="192">
        <v>100</v>
      </c>
      <c r="I260" s="193"/>
      <c r="J260" s="194">
        <f>ROUND(I260*H260,2)</f>
        <v>0</v>
      </c>
      <c r="K260" s="195"/>
      <c r="L260" s="40"/>
      <c r="M260" s="196" t="s">
        <v>1</v>
      </c>
      <c r="N260" s="197" t="s">
        <v>40</v>
      </c>
      <c r="O260" s="72"/>
      <c r="P260" s="198">
        <f>O260*H260</f>
        <v>0</v>
      </c>
      <c r="Q260" s="198">
        <v>5.0000000000000002E-5</v>
      </c>
      <c r="R260" s="198">
        <f>Q260*H260</f>
        <v>5.0000000000000001E-3</v>
      </c>
      <c r="S260" s="198">
        <v>0</v>
      </c>
      <c r="T260" s="19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0" t="s">
        <v>221</v>
      </c>
      <c r="AT260" s="200" t="s">
        <v>136</v>
      </c>
      <c r="AU260" s="200" t="s">
        <v>85</v>
      </c>
      <c r="AY260" s="18" t="s">
        <v>134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8" t="s">
        <v>83</v>
      </c>
      <c r="BK260" s="201">
        <f>ROUND(I260*H260,2)</f>
        <v>0</v>
      </c>
      <c r="BL260" s="18" t="s">
        <v>221</v>
      </c>
      <c r="BM260" s="200" t="s">
        <v>821</v>
      </c>
    </row>
    <row r="261" spans="1:65" s="2" customFormat="1" ht="16.55" customHeight="1" x14ac:dyDescent="0.2">
      <c r="A261" s="35"/>
      <c r="B261" s="36"/>
      <c r="C261" s="246" t="s">
        <v>822</v>
      </c>
      <c r="D261" s="246" t="s">
        <v>244</v>
      </c>
      <c r="E261" s="247" t="s">
        <v>823</v>
      </c>
      <c r="F261" s="248" t="s">
        <v>824</v>
      </c>
      <c r="G261" s="249" t="s">
        <v>279</v>
      </c>
      <c r="H261" s="250">
        <v>2</v>
      </c>
      <c r="I261" s="251"/>
      <c r="J261" s="252">
        <f>ROUND(I261*H261,2)</f>
        <v>0</v>
      </c>
      <c r="K261" s="253"/>
      <c r="L261" s="254"/>
      <c r="M261" s="255" t="s">
        <v>1</v>
      </c>
      <c r="N261" s="256" t="s">
        <v>40</v>
      </c>
      <c r="O261" s="72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305</v>
      </c>
      <c r="AT261" s="200" t="s">
        <v>244</v>
      </c>
      <c r="AU261" s="200" t="s">
        <v>85</v>
      </c>
      <c r="AY261" s="18" t="s">
        <v>134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83</v>
      </c>
      <c r="BK261" s="201">
        <f>ROUND(I261*H261,2)</f>
        <v>0</v>
      </c>
      <c r="BL261" s="18" t="s">
        <v>221</v>
      </c>
      <c r="BM261" s="200" t="s">
        <v>825</v>
      </c>
    </row>
    <row r="262" spans="1:65" s="2" customFormat="1" ht="16.55" customHeight="1" x14ac:dyDescent="0.2">
      <c r="A262" s="35"/>
      <c r="B262" s="36"/>
      <c r="C262" s="246" t="s">
        <v>826</v>
      </c>
      <c r="D262" s="246" t="s">
        <v>244</v>
      </c>
      <c r="E262" s="247" t="s">
        <v>827</v>
      </c>
      <c r="F262" s="248" t="s">
        <v>828</v>
      </c>
      <c r="G262" s="249" t="s">
        <v>279</v>
      </c>
      <c r="H262" s="250">
        <v>1</v>
      </c>
      <c r="I262" s="251"/>
      <c r="J262" s="252">
        <f>ROUND(I262*H262,2)</f>
        <v>0</v>
      </c>
      <c r="K262" s="253"/>
      <c r="L262" s="254"/>
      <c r="M262" s="255" t="s">
        <v>1</v>
      </c>
      <c r="N262" s="256" t="s">
        <v>40</v>
      </c>
      <c r="O262" s="72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0" t="s">
        <v>305</v>
      </c>
      <c r="AT262" s="200" t="s">
        <v>244</v>
      </c>
      <c r="AU262" s="200" t="s">
        <v>85</v>
      </c>
      <c r="AY262" s="18" t="s">
        <v>134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8" t="s">
        <v>83</v>
      </c>
      <c r="BK262" s="201">
        <f>ROUND(I262*H262,2)</f>
        <v>0</v>
      </c>
      <c r="BL262" s="18" t="s">
        <v>221</v>
      </c>
      <c r="BM262" s="200" t="s">
        <v>829</v>
      </c>
    </row>
    <row r="263" spans="1:65" s="2" customFormat="1" ht="16.55" customHeight="1" x14ac:dyDescent="0.2">
      <c r="A263" s="35"/>
      <c r="B263" s="36"/>
      <c r="C263" s="246" t="s">
        <v>830</v>
      </c>
      <c r="D263" s="246" t="s">
        <v>244</v>
      </c>
      <c r="E263" s="247" t="s">
        <v>831</v>
      </c>
      <c r="F263" s="248" t="s">
        <v>832</v>
      </c>
      <c r="G263" s="249" t="s">
        <v>279</v>
      </c>
      <c r="H263" s="250">
        <v>2</v>
      </c>
      <c r="I263" s="251"/>
      <c r="J263" s="252">
        <f>ROUND(I263*H263,2)</f>
        <v>0</v>
      </c>
      <c r="K263" s="253"/>
      <c r="L263" s="254"/>
      <c r="M263" s="255" t="s">
        <v>1</v>
      </c>
      <c r="N263" s="256" t="s">
        <v>40</v>
      </c>
      <c r="O263" s="72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305</v>
      </c>
      <c r="AT263" s="200" t="s">
        <v>244</v>
      </c>
      <c r="AU263" s="200" t="s">
        <v>85</v>
      </c>
      <c r="AY263" s="18" t="s">
        <v>134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8" t="s">
        <v>83</v>
      </c>
      <c r="BK263" s="201">
        <f>ROUND(I263*H263,2)</f>
        <v>0</v>
      </c>
      <c r="BL263" s="18" t="s">
        <v>221</v>
      </c>
      <c r="BM263" s="200" t="s">
        <v>833</v>
      </c>
    </row>
    <row r="264" spans="1:65" s="12" customFormat="1" ht="22.75" customHeight="1" x14ac:dyDescent="0.2">
      <c r="B264" s="172"/>
      <c r="C264" s="173"/>
      <c r="D264" s="174" t="s">
        <v>74</v>
      </c>
      <c r="E264" s="186" t="s">
        <v>834</v>
      </c>
      <c r="F264" s="186" t="s">
        <v>835</v>
      </c>
      <c r="G264" s="173"/>
      <c r="H264" s="173"/>
      <c r="I264" s="176"/>
      <c r="J264" s="187">
        <f>BK264</f>
        <v>0</v>
      </c>
      <c r="K264" s="173"/>
      <c r="L264" s="178"/>
      <c r="M264" s="179"/>
      <c r="N264" s="180"/>
      <c r="O264" s="180"/>
      <c r="P264" s="181">
        <f>SUM(P265:P270)</f>
        <v>0</v>
      </c>
      <c r="Q264" s="180"/>
      <c r="R264" s="181">
        <f>SUM(R265:R270)</f>
        <v>0.11232199999999999</v>
      </c>
      <c r="S264" s="180"/>
      <c r="T264" s="182">
        <f>SUM(T265:T270)</f>
        <v>0</v>
      </c>
      <c r="AR264" s="183" t="s">
        <v>85</v>
      </c>
      <c r="AT264" s="184" t="s">
        <v>74</v>
      </c>
      <c r="AU264" s="184" t="s">
        <v>83</v>
      </c>
      <c r="AY264" s="183" t="s">
        <v>134</v>
      </c>
      <c r="BK264" s="185">
        <f>SUM(BK265:BK270)</f>
        <v>0</v>
      </c>
    </row>
    <row r="265" spans="1:65" s="2" customFormat="1" ht="33.049999999999997" customHeight="1" x14ac:dyDescent="0.2">
      <c r="A265" s="35"/>
      <c r="B265" s="36"/>
      <c r="C265" s="188" t="s">
        <v>836</v>
      </c>
      <c r="D265" s="188" t="s">
        <v>136</v>
      </c>
      <c r="E265" s="189" t="s">
        <v>837</v>
      </c>
      <c r="F265" s="190" t="s">
        <v>838</v>
      </c>
      <c r="G265" s="191" t="s">
        <v>139</v>
      </c>
      <c r="H265" s="192">
        <v>39.549999999999997</v>
      </c>
      <c r="I265" s="193"/>
      <c r="J265" s="194">
        <f>ROUND(I265*H265,2)</f>
        <v>0</v>
      </c>
      <c r="K265" s="195"/>
      <c r="L265" s="40"/>
      <c r="M265" s="196" t="s">
        <v>1</v>
      </c>
      <c r="N265" s="197" t="s">
        <v>40</v>
      </c>
      <c r="O265" s="72"/>
      <c r="P265" s="198">
        <f>O265*H265</f>
        <v>0</v>
      </c>
      <c r="Q265" s="198">
        <v>2.8400000000000001E-3</v>
      </c>
      <c r="R265" s="198">
        <f>Q265*H265</f>
        <v>0.11232199999999999</v>
      </c>
      <c r="S265" s="198">
        <v>0</v>
      </c>
      <c r="T265" s="199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0" t="s">
        <v>221</v>
      </c>
      <c r="AT265" s="200" t="s">
        <v>136</v>
      </c>
      <c r="AU265" s="200" t="s">
        <v>85</v>
      </c>
      <c r="AY265" s="18" t="s">
        <v>134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18" t="s">
        <v>83</v>
      </c>
      <c r="BK265" s="201">
        <f>ROUND(I265*H265,2)</f>
        <v>0</v>
      </c>
      <c r="BL265" s="18" t="s">
        <v>221</v>
      </c>
      <c r="BM265" s="200" t="s">
        <v>839</v>
      </c>
    </row>
    <row r="266" spans="1:65" s="13" customFormat="1" x14ac:dyDescent="0.2">
      <c r="B266" s="202"/>
      <c r="C266" s="203"/>
      <c r="D266" s="204" t="s">
        <v>145</v>
      </c>
      <c r="E266" s="205" t="s">
        <v>1</v>
      </c>
      <c r="F266" s="206" t="s">
        <v>770</v>
      </c>
      <c r="G266" s="203"/>
      <c r="H266" s="205" t="s">
        <v>1</v>
      </c>
      <c r="I266" s="207"/>
      <c r="J266" s="203"/>
      <c r="K266" s="203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145</v>
      </c>
      <c r="AU266" s="212" t="s">
        <v>85</v>
      </c>
      <c r="AV266" s="13" t="s">
        <v>83</v>
      </c>
      <c r="AW266" s="13" t="s">
        <v>31</v>
      </c>
      <c r="AX266" s="13" t="s">
        <v>75</v>
      </c>
      <c r="AY266" s="212" t="s">
        <v>134</v>
      </c>
    </row>
    <row r="267" spans="1:65" s="14" customFormat="1" x14ac:dyDescent="0.2">
      <c r="B267" s="213"/>
      <c r="C267" s="214"/>
      <c r="D267" s="204" t="s">
        <v>145</v>
      </c>
      <c r="E267" s="215" t="s">
        <v>1</v>
      </c>
      <c r="F267" s="216" t="s">
        <v>771</v>
      </c>
      <c r="G267" s="214"/>
      <c r="H267" s="217">
        <v>28.08</v>
      </c>
      <c r="I267" s="218"/>
      <c r="J267" s="214"/>
      <c r="K267" s="214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145</v>
      </c>
      <c r="AU267" s="223" t="s">
        <v>85</v>
      </c>
      <c r="AV267" s="14" t="s">
        <v>85</v>
      </c>
      <c r="AW267" s="14" t="s">
        <v>31</v>
      </c>
      <c r="AX267" s="14" t="s">
        <v>75</v>
      </c>
      <c r="AY267" s="223" t="s">
        <v>134</v>
      </c>
    </row>
    <row r="268" spans="1:65" s="13" customFormat="1" x14ac:dyDescent="0.2">
      <c r="B268" s="202"/>
      <c r="C268" s="203"/>
      <c r="D268" s="204" t="s">
        <v>145</v>
      </c>
      <c r="E268" s="205" t="s">
        <v>1</v>
      </c>
      <c r="F268" s="206" t="s">
        <v>772</v>
      </c>
      <c r="G268" s="203"/>
      <c r="H268" s="205" t="s">
        <v>1</v>
      </c>
      <c r="I268" s="207"/>
      <c r="J268" s="203"/>
      <c r="K268" s="203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145</v>
      </c>
      <c r="AU268" s="212" t="s">
        <v>85</v>
      </c>
      <c r="AV268" s="13" t="s">
        <v>83</v>
      </c>
      <c r="AW268" s="13" t="s">
        <v>31</v>
      </c>
      <c r="AX268" s="13" t="s">
        <v>75</v>
      </c>
      <c r="AY268" s="212" t="s">
        <v>134</v>
      </c>
    </row>
    <row r="269" spans="1:65" s="14" customFormat="1" x14ac:dyDescent="0.2">
      <c r="B269" s="213"/>
      <c r="C269" s="214"/>
      <c r="D269" s="204" t="s">
        <v>145</v>
      </c>
      <c r="E269" s="215" t="s">
        <v>1</v>
      </c>
      <c r="F269" s="216" t="s">
        <v>773</v>
      </c>
      <c r="G269" s="214"/>
      <c r="H269" s="217">
        <v>11.47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145</v>
      </c>
      <c r="AU269" s="223" t="s">
        <v>85</v>
      </c>
      <c r="AV269" s="14" t="s">
        <v>85</v>
      </c>
      <c r="AW269" s="14" t="s">
        <v>31</v>
      </c>
      <c r="AX269" s="14" t="s">
        <v>75</v>
      </c>
      <c r="AY269" s="223" t="s">
        <v>134</v>
      </c>
    </row>
    <row r="270" spans="1:65" s="16" customFormat="1" x14ac:dyDescent="0.2">
      <c r="B270" s="235"/>
      <c r="C270" s="236"/>
      <c r="D270" s="204" t="s">
        <v>145</v>
      </c>
      <c r="E270" s="237" t="s">
        <v>1</v>
      </c>
      <c r="F270" s="238" t="s">
        <v>206</v>
      </c>
      <c r="G270" s="236"/>
      <c r="H270" s="239">
        <v>39.549999999999997</v>
      </c>
      <c r="I270" s="240"/>
      <c r="J270" s="236"/>
      <c r="K270" s="236"/>
      <c r="L270" s="241"/>
      <c r="M270" s="266"/>
      <c r="N270" s="267"/>
      <c r="O270" s="267"/>
      <c r="P270" s="267"/>
      <c r="Q270" s="267"/>
      <c r="R270" s="267"/>
      <c r="S270" s="267"/>
      <c r="T270" s="268"/>
      <c r="AT270" s="245" t="s">
        <v>145</v>
      </c>
      <c r="AU270" s="245" t="s">
        <v>85</v>
      </c>
      <c r="AV270" s="16" t="s">
        <v>140</v>
      </c>
      <c r="AW270" s="16" t="s">
        <v>31</v>
      </c>
      <c r="AX270" s="16" t="s">
        <v>83</v>
      </c>
      <c r="AY270" s="245" t="s">
        <v>134</v>
      </c>
    </row>
    <row r="271" spans="1:65" s="2" customFormat="1" ht="6.9" customHeight="1" x14ac:dyDescent="0.2">
      <c r="A271" s="35"/>
      <c r="B271" s="55"/>
      <c r="C271" s="56"/>
      <c r="D271" s="56"/>
      <c r="E271" s="56"/>
      <c r="F271" s="56"/>
      <c r="G271" s="56"/>
      <c r="H271" s="56"/>
      <c r="I271" s="56"/>
      <c r="J271" s="56"/>
      <c r="K271" s="56"/>
      <c r="L271" s="40"/>
      <c r="M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</row>
  </sheetData>
  <sheetProtection algorithmName="SHA-512" hashValue="nqxYoxJj108z2RDE6hv1I7JsGQu/pKbFxrKEiyDsZXjRIfBgV40TiJJm2uLp6ggAPHH1fcBjBL5hB4hUrWIPYQ==" saltValue="+OxyYoMvb4MJ6ONd/k7Yv+QNPUsyekGhGPzkk+6+UaJcRTg4avbyEExS4dVguJqKxk+DDIK/08UO/ci664LH2Q==" spinCount="100000" sheet="1" objects="1" scenarios="1" formatColumns="0" formatRows="0" autoFilter="0"/>
  <autoFilter ref="C130:K270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0.5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7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94</v>
      </c>
    </row>
    <row r="3" spans="1:46" s="1" customFormat="1" ht="6.9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" customHeight="1" x14ac:dyDescent="0.2">
      <c r="B4" s="21"/>
      <c r="D4" s="111" t="s">
        <v>98</v>
      </c>
      <c r="L4" s="21"/>
      <c r="M4" s="112" t="s">
        <v>10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1.95" customHeight="1" x14ac:dyDescent="0.2">
      <c r="B6" s="21"/>
      <c r="D6" s="113" t="s">
        <v>16</v>
      </c>
      <c r="L6" s="21"/>
    </row>
    <row r="7" spans="1:46" s="1" customFormat="1" ht="16.55" customHeight="1" x14ac:dyDescent="0.2">
      <c r="B7" s="21"/>
      <c r="E7" s="338" t="str">
        <f>'Rekapitulace stavby'!K6</f>
        <v>Kanalizace Na Loukách II.etapa</v>
      </c>
      <c r="F7" s="339"/>
      <c r="G7" s="339"/>
      <c r="H7" s="339"/>
      <c r="L7" s="21"/>
    </row>
    <row r="8" spans="1:46" s="2" customFormat="1" ht="11.95" customHeight="1" x14ac:dyDescent="0.2">
      <c r="A8" s="35"/>
      <c r="B8" s="40"/>
      <c r="C8" s="35"/>
      <c r="D8" s="113" t="s">
        <v>99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5" customHeight="1" x14ac:dyDescent="0.2">
      <c r="A9" s="35"/>
      <c r="B9" s="40"/>
      <c r="C9" s="35"/>
      <c r="D9" s="35"/>
      <c r="E9" s="340" t="s">
        <v>840</v>
      </c>
      <c r="F9" s="341"/>
      <c r="G9" s="341"/>
      <c r="H9" s="34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1.95" customHeight="1" x14ac:dyDescent="0.2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95" customHeight="1" x14ac:dyDescent="0.2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24. 2. 2021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95" customHeight="1" x14ac:dyDescent="0.2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4" t="s">
        <v>21</v>
      </c>
      <c r="F15" s="35"/>
      <c r="G15" s="35"/>
      <c r="H15" s="35"/>
      <c r="I15" s="113" t="s">
        <v>26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1.95" customHeight="1" x14ac:dyDescent="0.2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42" t="str">
        <f>'Rekapitulace stavby'!E14</f>
        <v>Vyplň údaj</v>
      </c>
      <c r="F18" s="343"/>
      <c r="G18" s="343"/>
      <c r="H18" s="343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1.95" customHeight="1" x14ac:dyDescent="0.2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4" t="s">
        <v>30</v>
      </c>
      <c r="F21" s="35"/>
      <c r="G21" s="35"/>
      <c r="H21" s="35"/>
      <c r="I21" s="113" t="s">
        <v>26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1.95" customHeight="1" x14ac:dyDescent="0.2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4" t="s">
        <v>33</v>
      </c>
      <c r="F24" s="35"/>
      <c r="G24" s="35"/>
      <c r="H24" s="35"/>
      <c r="I24" s="113" t="s">
        <v>26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1.95" customHeight="1" x14ac:dyDescent="0.2">
      <c r="A26" s="35"/>
      <c r="B26" s="40"/>
      <c r="C26" s="35"/>
      <c r="D26" s="113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5" customHeight="1" x14ac:dyDescent="0.2">
      <c r="A27" s="116"/>
      <c r="B27" s="117"/>
      <c r="C27" s="116"/>
      <c r="D27" s="116"/>
      <c r="E27" s="344" t="s">
        <v>1</v>
      </c>
      <c r="F27" s="344"/>
      <c r="G27" s="344"/>
      <c r="H27" s="34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 x14ac:dyDescent="0.2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121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40"/>
      <c r="C32" s="35"/>
      <c r="D32" s="35"/>
      <c r="E32" s="35"/>
      <c r="F32" s="122" t="s">
        <v>37</v>
      </c>
      <c r="G32" s="35"/>
      <c r="H32" s="35"/>
      <c r="I32" s="122" t="s">
        <v>36</v>
      </c>
      <c r="J32" s="122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40"/>
      <c r="C33" s="35"/>
      <c r="D33" s="123" t="s">
        <v>39</v>
      </c>
      <c r="E33" s="113" t="s">
        <v>40</v>
      </c>
      <c r="F33" s="124">
        <f>ROUND((SUM(BE124:BE182)),  2)</f>
        <v>0</v>
      </c>
      <c r="G33" s="35"/>
      <c r="H33" s="35"/>
      <c r="I33" s="125">
        <v>0.21</v>
      </c>
      <c r="J33" s="124">
        <f>ROUND(((SUM(BE124:BE182))*I33),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40"/>
      <c r="C34" s="35"/>
      <c r="D34" s="35"/>
      <c r="E34" s="113" t="s">
        <v>41</v>
      </c>
      <c r="F34" s="124">
        <f>ROUND((SUM(BF124:BF182)),  2)</f>
        <v>0</v>
      </c>
      <c r="G34" s="35"/>
      <c r="H34" s="35"/>
      <c r="I34" s="125">
        <v>0.15</v>
      </c>
      <c r="J34" s="124">
        <f>ROUND(((SUM(BF124:BF182))*I34),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13" t="s">
        <v>42</v>
      </c>
      <c r="F35" s="124">
        <f>ROUND((SUM(BG124:BG182)),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13" t="s">
        <v>43</v>
      </c>
      <c r="F36" s="124">
        <f>ROUND((SUM(BH124:BH182)),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13" t="s">
        <v>44</v>
      </c>
      <c r="F37" s="124">
        <f>ROUND((SUM(BI124:BI182)),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 x14ac:dyDescent="0.2">
      <c r="A39" s="35"/>
      <c r="B39" s="40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 x14ac:dyDescent="0.2">
      <c r="B41" s="21"/>
      <c r="L41" s="21"/>
    </row>
    <row r="42" spans="1:31" s="1" customFormat="1" ht="14.4" customHeight="1" x14ac:dyDescent="0.2">
      <c r="B42" s="21"/>
      <c r="L42" s="21"/>
    </row>
    <row r="43" spans="1:31" s="1" customFormat="1" ht="14.4" customHeight="1" x14ac:dyDescent="0.2">
      <c r="B43" s="21"/>
      <c r="L43" s="21"/>
    </row>
    <row r="44" spans="1:31" s="1" customFormat="1" ht="14.4" customHeight="1" x14ac:dyDescent="0.2">
      <c r="B44" s="21"/>
      <c r="L44" s="21"/>
    </row>
    <row r="45" spans="1:31" s="1" customFormat="1" ht="14.4" customHeight="1" x14ac:dyDescent="0.2">
      <c r="B45" s="21"/>
      <c r="L45" s="21"/>
    </row>
    <row r="46" spans="1:31" s="1" customFormat="1" ht="14.4" customHeight="1" x14ac:dyDescent="0.2">
      <c r="B46" s="21"/>
      <c r="L46" s="21"/>
    </row>
    <row r="47" spans="1:31" s="1" customFormat="1" ht="14.4" customHeight="1" x14ac:dyDescent="0.2">
      <c r="B47" s="21"/>
      <c r="L47" s="21"/>
    </row>
    <row r="48" spans="1:31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52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2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45" x14ac:dyDescent="0.2">
      <c r="A61" s="35"/>
      <c r="B61" s="40"/>
      <c r="C61" s="35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3.1" x14ac:dyDescent="0.2">
      <c r="A65" s="35"/>
      <c r="B65" s="40"/>
      <c r="C65" s="35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45" x14ac:dyDescent="0.2">
      <c r="A76" s="35"/>
      <c r="B76" s="40"/>
      <c r="C76" s="35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101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1.95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5" customHeight="1" x14ac:dyDescent="0.2">
      <c r="A85" s="35"/>
      <c r="B85" s="36"/>
      <c r="C85" s="37"/>
      <c r="D85" s="37"/>
      <c r="E85" s="336" t="str">
        <f>E7</f>
        <v>Kanalizace Na Loukách II.etapa</v>
      </c>
      <c r="F85" s="337"/>
      <c r="G85" s="337"/>
      <c r="H85" s="33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1.95" customHeight="1" x14ac:dyDescent="0.2">
      <c r="A86" s="35"/>
      <c r="B86" s="36"/>
      <c r="C86" s="30" t="s">
        <v>99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5" customHeight="1" x14ac:dyDescent="0.2">
      <c r="A87" s="35"/>
      <c r="B87" s="36"/>
      <c r="C87" s="37"/>
      <c r="D87" s="37"/>
      <c r="E87" s="324" t="str">
        <f>E9</f>
        <v>03_2 - SO 03.2 Čerpací stanice, přípojka NN</v>
      </c>
      <c r="F87" s="335"/>
      <c r="G87" s="335"/>
      <c r="H87" s="33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1.95" customHeight="1" x14ac:dyDescent="0.2">
      <c r="A89" s="35"/>
      <c r="B89" s="36"/>
      <c r="C89" s="30" t="s">
        <v>20</v>
      </c>
      <c r="D89" s="37"/>
      <c r="E89" s="37"/>
      <c r="F89" s="28" t="str">
        <f>F12</f>
        <v>Město Bohumín</v>
      </c>
      <c r="G89" s="37"/>
      <c r="H89" s="37"/>
      <c r="I89" s="30" t="s">
        <v>22</v>
      </c>
      <c r="J89" s="67" t="str">
        <f>IF(J12="","",J12)</f>
        <v>24. 2. 2021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5" customHeight="1" x14ac:dyDescent="0.2">
      <c r="A91" s="35"/>
      <c r="B91" s="36"/>
      <c r="C91" s="30" t="s">
        <v>24</v>
      </c>
      <c r="D91" s="37"/>
      <c r="E91" s="37"/>
      <c r="F91" s="28" t="str">
        <f>E15</f>
        <v>Město Bohumín</v>
      </c>
      <c r="G91" s="37"/>
      <c r="H91" s="37"/>
      <c r="I91" s="30" t="s">
        <v>29</v>
      </c>
      <c r="J91" s="33" t="str">
        <f>E21</f>
        <v>Rechtik-PROJEKT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5" customHeight="1" x14ac:dyDescent="0.2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Josef Rechtik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3" customHeight="1" x14ac:dyDescent="0.2">
      <c r="A94" s="35"/>
      <c r="B94" s="36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 x14ac:dyDescent="0.2">
      <c r="A96" s="35"/>
      <c r="B96" s="36"/>
      <c r="C96" s="147" t="s">
        <v>104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105</v>
      </c>
    </row>
    <row r="97" spans="1:31" s="9" customFormat="1" ht="24.9" customHeight="1" x14ac:dyDescent="0.2">
      <c r="B97" s="148"/>
      <c r="C97" s="149"/>
      <c r="D97" s="150" t="s">
        <v>574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20" customHeight="1" x14ac:dyDescent="0.2">
      <c r="B98" s="154"/>
      <c r="C98" s="155"/>
      <c r="D98" s="156" t="s">
        <v>841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9" customFormat="1" ht="24.9" customHeight="1" x14ac:dyDescent="0.2">
      <c r="B99" s="148"/>
      <c r="C99" s="149"/>
      <c r="D99" s="150" t="s">
        <v>116</v>
      </c>
      <c r="E99" s="151"/>
      <c r="F99" s="151"/>
      <c r="G99" s="151"/>
      <c r="H99" s="151"/>
      <c r="I99" s="151"/>
      <c r="J99" s="152">
        <f>J148</f>
        <v>0</v>
      </c>
      <c r="K99" s="149"/>
      <c r="L99" s="153"/>
    </row>
    <row r="100" spans="1:31" s="10" customFormat="1" ht="20" customHeight="1" x14ac:dyDescent="0.2">
      <c r="B100" s="154"/>
      <c r="C100" s="155"/>
      <c r="D100" s="156" t="s">
        <v>842</v>
      </c>
      <c r="E100" s="157"/>
      <c r="F100" s="157"/>
      <c r="G100" s="157"/>
      <c r="H100" s="157"/>
      <c r="I100" s="157"/>
      <c r="J100" s="158">
        <f>J149</f>
        <v>0</v>
      </c>
      <c r="K100" s="155"/>
      <c r="L100" s="159"/>
    </row>
    <row r="101" spans="1:31" s="10" customFormat="1" ht="20" customHeight="1" x14ac:dyDescent="0.2">
      <c r="B101" s="154"/>
      <c r="C101" s="155"/>
      <c r="D101" s="156" t="s">
        <v>843</v>
      </c>
      <c r="E101" s="157"/>
      <c r="F101" s="157"/>
      <c r="G101" s="157"/>
      <c r="H101" s="157"/>
      <c r="I101" s="157"/>
      <c r="J101" s="158">
        <f>J156</f>
        <v>0</v>
      </c>
      <c r="K101" s="155"/>
      <c r="L101" s="159"/>
    </row>
    <row r="102" spans="1:31" s="10" customFormat="1" ht="20" customHeight="1" x14ac:dyDescent="0.2">
      <c r="B102" s="154"/>
      <c r="C102" s="155"/>
      <c r="D102" s="156" t="s">
        <v>117</v>
      </c>
      <c r="E102" s="157"/>
      <c r="F102" s="157"/>
      <c r="G102" s="157"/>
      <c r="H102" s="157"/>
      <c r="I102" s="157"/>
      <c r="J102" s="158">
        <f>J159</f>
        <v>0</v>
      </c>
      <c r="K102" s="155"/>
      <c r="L102" s="159"/>
    </row>
    <row r="103" spans="1:31" s="10" customFormat="1" ht="20" customHeight="1" x14ac:dyDescent="0.2">
      <c r="B103" s="154"/>
      <c r="C103" s="155"/>
      <c r="D103" s="156" t="s">
        <v>844</v>
      </c>
      <c r="E103" s="157"/>
      <c r="F103" s="157"/>
      <c r="G103" s="157"/>
      <c r="H103" s="157"/>
      <c r="I103" s="157"/>
      <c r="J103" s="158">
        <f>J176</f>
        <v>0</v>
      </c>
      <c r="K103" s="155"/>
      <c r="L103" s="159"/>
    </row>
    <row r="104" spans="1:31" s="9" customFormat="1" ht="24.9" customHeight="1" x14ac:dyDescent="0.2">
      <c r="B104" s="148"/>
      <c r="C104" s="149"/>
      <c r="D104" s="150" t="s">
        <v>845</v>
      </c>
      <c r="E104" s="151"/>
      <c r="F104" s="151"/>
      <c r="G104" s="151"/>
      <c r="H104" s="151"/>
      <c r="I104" s="151"/>
      <c r="J104" s="152">
        <f>J180</f>
        <v>0</v>
      </c>
      <c r="K104" s="149"/>
      <c r="L104" s="153"/>
    </row>
    <row r="105" spans="1:31" s="2" customFormat="1" ht="21.8" customHeight="1" x14ac:dyDescent="0.2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" customHeight="1" x14ac:dyDescent="0.2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" customHeight="1" x14ac:dyDescent="0.2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" customHeight="1" x14ac:dyDescent="0.2">
      <c r="A111" s="35"/>
      <c r="B111" s="36"/>
      <c r="C111" s="24" t="s">
        <v>119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" customHeight="1" x14ac:dyDescent="0.2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1.95" customHeight="1" x14ac:dyDescent="0.2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5" customHeight="1" x14ac:dyDescent="0.2">
      <c r="A114" s="35"/>
      <c r="B114" s="36"/>
      <c r="C114" s="37"/>
      <c r="D114" s="37"/>
      <c r="E114" s="336" t="str">
        <f>E7</f>
        <v>Kanalizace Na Loukách II.etapa</v>
      </c>
      <c r="F114" s="337"/>
      <c r="G114" s="337"/>
      <c r="H114" s="3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1.95" customHeight="1" x14ac:dyDescent="0.2">
      <c r="A115" s="35"/>
      <c r="B115" s="36"/>
      <c r="C115" s="30" t="s">
        <v>99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5" customHeight="1" x14ac:dyDescent="0.2">
      <c r="A116" s="35"/>
      <c r="B116" s="36"/>
      <c r="C116" s="37"/>
      <c r="D116" s="37"/>
      <c r="E116" s="324" t="str">
        <f>E9</f>
        <v>03_2 - SO 03.2 Čerpací stanice, přípojka NN</v>
      </c>
      <c r="F116" s="335"/>
      <c r="G116" s="335"/>
      <c r="H116" s="335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" customHeight="1" x14ac:dyDescent="0.2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1.95" customHeight="1" x14ac:dyDescent="0.2">
      <c r="A118" s="35"/>
      <c r="B118" s="36"/>
      <c r="C118" s="30" t="s">
        <v>20</v>
      </c>
      <c r="D118" s="37"/>
      <c r="E118" s="37"/>
      <c r="F118" s="28" t="str">
        <f>F12</f>
        <v>Město Bohumín</v>
      </c>
      <c r="G118" s="37"/>
      <c r="H118" s="37"/>
      <c r="I118" s="30" t="s">
        <v>22</v>
      </c>
      <c r="J118" s="67" t="str">
        <f>IF(J12="","",J12)</f>
        <v>24. 2. 2021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" customHeight="1" x14ac:dyDescent="0.2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5" customHeight="1" x14ac:dyDescent="0.2">
      <c r="A120" s="35"/>
      <c r="B120" s="36"/>
      <c r="C120" s="30" t="s">
        <v>24</v>
      </c>
      <c r="D120" s="37"/>
      <c r="E120" s="37"/>
      <c r="F120" s="28" t="str">
        <f>E15</f>
        <v>Město Bohumín</v>
      </c>
      <c r="G120" s="37"/>
      <c r="H120" s="37"/>
      <c r="I120" s="30" t="s">
        <v>29</v>
      </c>
      <c r="J120" s="33" t="str">
        <f>E21</f>
        <v>Rechtik-PROJEKT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5" customHeight="1" x14ac:dyDescent="0.2">
      <c r="A121" s="35"/>
      <c r="B121" s="36"/>
      <c r="C121" s="30" t="s">
        <v>27</v>
      </c>
      <c r="D121" s="37"/>
      <c r="E121" s="37"/>
      <c r="F121" s="28" t="str">
        <f>IF(E18="","",E18)</f>
        <v>Vyplň údaj</v>
      </c>
      <c r="G121" s="37"/>
      <c r="H121" s="37"/>
      <c r="I121" s="30" t="s">
        <v>32</v>
      </c>
      <c r="J121" s="33" t="str">
        <f>E24</f>
        <v>Josef Rechtik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 x14ac:dyDescent="0.2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3" customHeight="1" x14ac:dyDescent="0.2">
      <c r="A123" s="160"/>
      <c r="B123" s="161"/>
      <c r="C123" s="162" t="s">
        <v>120</v>
      </c>
      <c r="D123" s="163" t="s">
        <v>60</v>
      </c>
      <c r="E123" s="163" t="s">
        <v>56</v>
      </c>
      <c r="F123" s="163" t="s">
        <v>57</v>
      </c>
      <c r="G123" s="163" t="s">
        <v>121</v>
      </c>
      <c r="H123" s="163" t="s">
        <v>122</v>
      </c>
      <c r="I123" s="163" t="s">
        <v>123</v>
      </c>
      <c r="J123" s="164" t="s">
        <v>103</v>
      </c>
      <c r="K123" s="165" t="s">
        <v>124</v>
      </c>
      <c r="L123" s="166"/>
      <c r="M123" s="76" t="s">
        <v>1</v>
      </c>
      <c r="N123" s="77" t="s">
        <v>39</v>
      </c>
      <c r="O123" s="77" t="s">
        <v>125</v>
      </c>
      <c r="P123" s="77" t="s">
        <v>126</v>
      </c>
      <c r="Q123" s="77" t="s">
        <v>127</v>
      </c>
      <c r="R123" s="77" t="s">
        <v>128</v>
      </c>
      <c r="S123" s="77" t="s">
        <v>129</v>
      </c>
      <c r="T123" s="78" t="s">
        <v>130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75" customHeight="1" x14ac:dyDescent="0.25">
      <c r="A124" s="35"/>
      <c r="B124" s="36"/>
      <c r="C124" s="83" t="s">
        <v>131</v>
      </c>
      <c r="D124" s="37"/>
      <c r="E124" s="37"/>
      <c r="F124" s="37"/>
      <c r="G124" s="37"/>
      <c r="H124" s="37"/>
      <c r="I124" s="37"/>
      <c r="J124" s="167">
        <f>BK124</f>
        <v>0</v>
      </c>
      <c r="K124" s="37"/>
      <c r="L124" s="40"/>
      <c r="M124" s="79"/>
      <c r="N124" s="168"/>
      <c r="O124" s="80"/>
      <c r="P124" s="169">
        <f>P125+P148+P180</f>
        <v>0</v>
      </c>
      <c r="Q124" s="80"/>
      <c r="R124" s="169">
        <f>R125+R148+R180</f>
        <v>0.12139</v>
      </c>
      <c r="S124" s="80"/>
      <c r="T124" s="170">
        <f>T125+T148+T180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74</v>
      </c>
      <c r="AU124" s="18" t="s">
        <v>105</v>
      </c>
      <c r="BK124" s="171">
        <f>BK125+BK148+BK180</f>
        <v>0</v>
      </c>
    </row>
    <row r="125" spans="1:65" s="12" customFormat="1" ht="26.05" customHeight="1" x14ac:dyDescent="0.25">
      <c r="B125" s="172"/>
      <c r="C125" s="173"/>
      <c r="D125" s="174" t="s">
        <v>74</v>
      </c>
      <c r="E125" s="175" t="s">
        <v>730</v>
      </c>
      <c r="F125" s="175" t="s">
        <v>731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</f>
        <v>0</v>
      </c>
      <c r="Q125" s="180"/>
      <c r="R125" s="181">
        <f>R126</f>
        <v>9.4420000000000004E-2</v>
      </c>
      <c r="S125" s="180"/>
      <c r="T125" s="182">
        <f>T126</f>
        <v>0</v>
      </c>
      <c r="AR125" s="183" t="s">
        <v>85</v>
      </c>
      <c r="AT125" s="184" t="s">
        <v>74</v>
      </c>
      <c r="AU125" s="184" t="s">
        <v>75</v>
      </c>
      <c r="AY125" s="183" t="s">
        <v>134</v>
      </c>
      <c r="BK125" s="185">
        <f>BK126</f>
        <v>0</v>
      </c>
    </row>
    <row r="126" spans="1:65" s="12" customFormat="1" ht="22.75" customHeight="1" x14ac:dyDescent="0.2">
      <c r="B126" s="172"/>
      <c r="C126" s="173"/>
      <c r="D126" s="174" t="s">
        <v>74</v>
      </c>
      <c r="E126" s="186" t="s">
        <v>846</v>
      </c>
      <c r="F126" s="186" t="s">
        <v>847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SUM(P127:P147)</f>
        <v>0</v>
      </c>
      <c r="Q126" s="180"/>
      <c r="R126" s="181">
        <f>SUM(R127:R147)</f>
        <v>9.4420000000000004E-2</v>
      </c>
      <c r="S126" s="180"/>
      <c r="T126" s="182">
        <f>SUM(T127:T147)</f>
        <v>0</v>
      </c>
      <c r="AR126" s="183" t="s">
        <v>85</v>
      </c>
      <c r="AT126" s="184" t="s">
        <v>74</v>
      </c>
      <c r="AU126" s="184" t="s">
        <v>83</v>
      </c>
      <c r="AY126" s="183" t="s">
        <v>134</v>
      </c>
      <c r="BK126" s="185">
        <f>SUM(BK127:BK147)</f>
        <v>0</v>
      </c>
    </row>
    <row r="127" spans="1:65" s="2" customFormat="1" ht="21.8" customHeight="1" x14ac:dyDescent="0.2">
      <c r="A127" s="35"/>
      <c r="B127" s="36"/>
      <c r="C127" s="188" t="s">
        <v>83</v>
      </c>
      <c r="D127" s="188" t="s">
        <v>136</v>
      </c>
      <c r="E127" s="189" t="s">
        <v>848</v>
      </c>
      <c r="F127" s="190" t="s">
        <v>849</v>
      </c>
      <c r="G127" s="191" t="s">
        <v>168</v>
      </c>
      <c r="H127" s="192">
        <v>20</v>
      </c>
      <c r="I127" s="193"/>
      <c r="J127" s="194">
        <f>ROUND(I127*H127,2)</f>
        <v>0</v>
      </c>
      <c r="K127" s="195"/>
      <c r="L127" s="40"/>
      <c r="M127" s="196" t="s">
        <v>1</v>
      </c>
      <c r="N127" s="197" t="s">
        <v>40</v>
      </c>
      <c r="O127" s="72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221</v>
      </c>
      <c r="AT127" s="200" t="s">
        <v>136</v>
      </c>
      <c r="AU127" s="200" t="s">
        <v>85</v>
      </c>
      <c r="AY127" s="18" t="s">
        <v>134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83</v>
      </c>
      <c r="BK127" s="201">
        <f>ROUND(I127*H127,2)</f>
        <v>0</v>
      </c>
      <c r="BL127" s="18" t="s">
        <v>221</v>
      </c>
      <c r="BM127" s="200" t="s">
        <v>850</v>
      </c>
    </row>
    <row r="128" spans="1:65" s="2" customFormat="1" ht="16.55" customHeight="1" x14ac:dyDescent="0.2">
      <c r="A128" s="35"/>
      <c r="B128" s="36"/>
      <c r="C128" s="246" t="s">
        <v>85</v>
      </c>
      <c r="D128" s="246" t="s">
        <v>244</v>
      </c>
      <c r="E128" s="247" t="s">
        <v>851</v>
      </c>
      <c r="F128" s="248" t="s">
        <v>852</v>
      </c>
      <c r="G128" s="249" t="s">
        <v>168</v>
      </c>
      <c r="H128" s="250">
        <v>20</v>
      </c>
      <c r="I128" s="251"/>
      <c r="J128" s="252">
        <f>ROUND(I128*H128,2)</f>
        <v>0</v>
      </c>
      <c r="K128" s="253"/>
      <c r="L128" s="254"/>
      <c r="M128" s="255" t="s">
        <v>1</v>
      </c>
      <c r="N128" s="256" t="s">
        <v>40</v>
      </c>
      <c r="O128" s="72"/>
      <c r="P128" s="198">
        <f>O128*H128</f>
        <v>0</v>
      </c>
      <c r="Q128" s="198">
        <v>2.1000000000000001E-4</v>
      </c>
      <c r="R128" s="198">
        <f>Q128*H128</f>
        <v>4.2000000000000006E-3</v>
      </c>
      <c r="S128" s="198">
        <v>0</v>
      </c>
      <c r="T128" s="19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305</v>
      </c>
      <c r="AT128" s="200" t="s">
        <v>244</v>
      </c>
      <c r="AU128" s="200" t="s">
        <v>85</v>
      </c>
      <c r="AY128" s="18" t="s">
        <v>134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83</v>
      </c>
      <c r="BK128" s="201">
        <f>ROUND(I128*H128,2)</f>
        <v>0</v>
      </c>
      <c r="BL128" s="18" t="s">
        <v>221</v>
      </c>
      <c r="BM128" s="200" t="s">
        <v>853</v>
      </c>
    </row>
    <row r="129" spans="1:65" s="2" customFormat="1" ht="19.649999999999999" x14ac:dyDescent="0.2">
      <c r="A129" s="35"/>
      <c r="B129" s="36"/>
      <c r="C129" s="37"/>
      <c r="D129" s="204" t="s">
        <v>816</v>
      </c>
      <c r="E129" s="37"/>
      <c r="F129" s="262" t="s">
        <v>854</v>
      </c>
      <c r="G129" s="37"/>
      <c r="H129" s="37"/>
      <c r="I129" s="263"/>
      <c r="J129" s="37"/>
      <c r="K129" s="37"/>
      <c r="L129" s="40"/>
      <c r="M129" s="264"/>
      <c r="N129" s="265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816</v>
      </c>
      <c r="AU129" s="18" t="s">
        <v>85</v>
      </c>
    </row>
    <row r="130" spans="1:65" s="2" customFormat="1" ht="21.8" customHeight="1" x14ac:dyDescent="0.2">
      <c r="A130" s="35"/>
      <c r="B130" s="36"/>
      <c r="C130" s="188" t="s">
        <v>148</v>
      </c>
      <c r="D130" s="188" t="s">
        <v>136</v>
      </c>
      <c r="E130" s="189" t="s">
        <v>855</v>
      </c>
      <c r="F130" s="190" t="s">
        <v>856</v>
      </c>
      <c r="G130" s="191" t="s">
        <v>168</v>
      </c>
      <c r="H130" s="192">
        <v>14</v>
      </c>
      <c r="I130" s="193"/>
      <c r="J130" s="194">
        <f>ROUND(I130*H130,2)</f>
        <v>0</v>
      </c>
      <c r="K130" s="195"/>
      <c r="L130" s="40"/>
      <c r="M130" s="196" t="s">
        <v>1</v>
      </c>
      <c r="N130" s="197" t="s">
        <v>40</v>
      </c>
      <c r="O130" s="72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221</v>
      </c>
      <c r="AT130" s="200" t="s">
        <v>136</v>
      </c>
      <c r="AU130" s="200" t="s">
        <v>85</v>
      </c>
      <c r="AY130" s="18" t="s">
        <v>134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83</v>
      </c>
      <c r="BK130" s="201">
        <f>ROUND(I130*H130,2)</f>
        <v>0</v>
      </c>
      <c r="BL130" s="18" t="s">
        <v>221</v>
      </c>
      <c r="BM130" s="200" t="s">
        <v>857</v>
      </c>
    </row>
    <row r="131" spans="1:65" s="2" customFormat="1" ht="21.8" customHeight="1" x14ac:dyDescent="0.2">
      <c r="A131" s="35"/>
      <c r="B131" s="36"/>
      <c r="C131" s="246" t="s">
        <v>140</v>
      </c>
      <c r="D131" s="246" t="s">
        <v>244</v>
      </c>
      <c r="E131" s="247" t="s">
        <v>858</v>
      </c>
      <c r="F131" s="248" t="s">
        <v>859</v>
      </c>
      <c r="G131" s="249" t="s">
        <v>168</v>
      </c>
      <c r="H131" s="250">
        <v>14</v>
      </c>
      <c r="I131" s="251"/>
      <c r="J131" s="252">
        <f>ROUND(I131*H131,2)</f>
        <v>0</v>
      </c>
      <c r="K131" s="253"/>
      <c r="L131" s="254"/>
      <c r="M131" s="255" t="s">
        <v>1</v>
      </c>
      <c r="N131" s="256" t="s">
        <v>40</v>
      </c>
      <c r="O131" s="72"/>
      <c r="P131" s="198">
        <f>O131*H131</f>
        <v>0</v>
      </c>
      <c r="Q131" s="198">
        <v>3.5E-4</v>
      </c>
      <c r="R131" s="198">
        <f>Q131*H131</f>
        <v>4.8999999999999998E-3</v>
      </c>
      <c r="S131" s="198">
        <v>0</v>
      </c>
      <c r="T131" s="19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305</v>
      </c>
      <c r="AT131" s="200" t="s">
        <v>244</v>
      </c>
      <c r="AU131" s="200" t="s">
        <v>85</v>
      </c>
      <c r="AY131" s="18" t="s">
        <v>134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83</v>
      </c>
      <c r="BK131" s="201">
        <f>ROUND(I131*H131,2)</f>
        <v>0</v>
      </c>
      <c r="BL131" s="18" t="s">
        <v>221</v>
      </c>
      <c r="BM131" s="200" t="s">
        <v>860</v>
      </c>
    </row>
    <row r="132" spans="1:65" s="2" customFormat="1" ht="16.55" customHeight="1" x14ac:dyDescent="0.2">
      <c r="A132" s="35"/>
      <c r="B132" s="36"/>
      <c r="C132" s="246" t="s">
        <v>155</v>
      </c>
      <c r="D132" s="246" t="s">
        <v>244</v>
      </c>
      <c r="E132" s="247" t="s">
        <v>861</v>
      </c>
      <c r="F132" s="248" t="s">
        <v>862</v>
      </c>
      <c r="G132" s="249" t="s">
        <v>168</v>
      </c>
      <c r="H132" s="250">
        <v>14</v>
      </c>
      <c r="I132" s="251"/>
      <c r="J132" s="252">
        <f>ROUND(I132*H132,2)</f>
        <v>0</v>
      </c>
      <c r="K132" s="253"/>
      <c r="L132" s="254"/>
      <c r="M132" s="255" t="s">
        <v>1</v>
      </c>
      <c r="N132" s="256" t="s">
        <v>40</v>
      </c>
      <c r="O132" s="72"/>
      <c r="P132" s="198">
        <f>O132*H132</f>
        <v>0</v>
      </c>
      <c r="Q132" s="198">
        <v>6.3000000000000003E-4</v>
      </c>
      <c r="R132" s="198">
        <f>Q132*H132</f>
        <v>8.8199999999999997E-3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305</v>
      </c>
      <c r="AT132" s="200" t="s">
        <v>244</v>
      </c>
      <c r="AU132" s="200" t="s">
        <v>85</v>
      </c>
      <c r="AY132" s="18" t="s">
        <v>134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83</v>
      </c>
      <c r="BK132" s="201">
        <f>ROUND(I132*H132,2)</f>
        <v>0</v>
      </c>
      <c r="BL132" s="18" t="s">
        <v>221</v>
      </c>
      <c r="BM132" s="200" t="s">
        <v>863</v>
      </c>
    </row>
    <row r="133" spans="1:65" s="2" customFormat="1" ht="19.649999999999999" x14ac:dyDescent="0.2">
      <c r="A133" s="35"/>
      <c r="B133" s="36"/>
      <c r="C133" s="37"/>
      <c r="D133" s="204" t="s">
        <v>816</v>
      </c>
      <c r="E133" s="37"/>
      <c r="F133" s="262" t="s">
        <v>854</v>
      </c>
      <c r="G133" s="37"/>
      <c r="H133" s="37"/>
      <c r="I133" s="263"/>
      <c r="J133" s="37"/>
      <c r="K133" s="37"/>
      <c r="L133" s="40"/>
      <c r="M133" s="264"/>
      <c r="N133" s="265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816</v>
      </c>
      <c r="AU133" s="18" t="s">
        <v>85</v>
      </c>
    </row>
    <row r="134" spans="1:65" s="2" customFormat="1" ht="21.8" customHeight="1" x14ac:dyDescent="0.2">
      <c r="A134" s="35"/>
      <c r="B134" s="36"/>
      <c r="C134" s="188" t="s">
        <v>160</v>
      </c>
      <c r="D134" s="188" t="s">
        <v>136</v>
      </c>
      <c r="E134" s="189" t="s">
        <v>864</v>
      </c>
      <c r="F134" s="190" t="s">
        <v>865</v>
      </c>
      <c r="G134" s="191" t="s">
        <v>168</v>
      </c>
      <c r="H134" s="192">
        <v>8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40</v>
      </c>
      <c r="O134" s="72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221</v>
      </c>
      <c r="AT134" s="200" t="s">
        <v>136</v>
      </c>
      <c r="AU134" s="200" t="s">
        <v>85</v>
      </c>
      <c r="AY134" s="18" t="s">
        <v>134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83</v>
      </c>
      <c r="BK134" s="201">
        <f>ROUND(I134*H134,2)</f>
        <v>0</v>
      </c>
      <c r="BL134" s="18" t="s">
        <v>221</v>
      </c>
      <c r="BM134" s="200" t="s">
        <v>866</v>
      </c>
    </row>
    <row r="135" spans="1:65" s="2" customFormat="1" ht="16.55" customHeight="1" x14ac:dyDescent="0.2">
      <c r="A135" s="35"/>
      <c r="B135" s="36"/>
      <c r="C135" s="246" t="s">
        <v>165</v>
      </c>
      <c r="D135" s="246" t="s">
        <v>244</v>
      </c>
      <c r="E135" s="247" t="s">
        <v>867</v>
      </c>
      <c r="F135" s="248" t="s">
        <v>868</v>
      </c>
      <c r="G135" s="249" t="s">
        <v>168</v>
      </c>
      <c r="H135" s="250">
        <v>8</v>
      </c>
      <c r="I135" s="251"/>
      <c r="J135" s="252">
        <f>ROUND(I135*H135,2)</f>
        <v>0</v>
      </c>
      <c r="K135" s="253"/>
      <c r="L135" s="254"/>
      <c r="M135" s="255" t="s">
        <v>1</v>
      </c>
      <c r="N135" s="256" t="s">
        <v>40</v>
      </c>
      <c r="O135" s="72"/>
      <c r="P135" s="198">
        <f>O135*H135</f>
        <v>0</v>
      </c>
      <c r="Q135" s="198">
        <v>6.9999999999999994E-5</v>
      </c>
      <c r="R135" s="198">
        <f>Q135*H135</f>
        <v>5.5999999999999995E-4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305</v>
      </c>
      <c r="AT135" s="200" t="s">
        <v>244</v>
      </c>
      <c r="AU135" s="200" t="s">
        <v>85</v>
      </c>
      <c r="AY135" s="18" t="s">
        <v>134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83</v>
      </c>
      <c r="BK135" s="201">
        <f>ROUND(I135*H135,2)</f>
        <v>0</v>
      </c>
      <c r="BL135" s="18" t="s">
        <v>221</v>
      </c>
      <c r="BM135" s="200" t="s">
        <v>869</v>
      </c>
    </row>
    <row r="136" spans="1:65" s="2" customFormat="1" ht="19.649999999999999" x14ac:dyDescent="0.2">
      <c r="A136" s="35"/>
      <c r="B136" s="36"/>
      <c r="C136" s="37"/>
      <c r="D136" s="204" t="s">
        <v>816</v>
      </c>
      <c r="E136" s="37"/>
      <c r="F136" s="262" t="s">
        <v>870</v>
      </c>
      <c r="G136" s="37"/>
      <c r="H136" s="37"/>
      <c r="I136" s="263"/>
      <c r="J136" s="37"/>
      <c r="K136" s="37"/>
      <c r="L136" s="40"/>
      <c r="M136" s="264"/>
      <c r="N136" s="265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816</v>
      </c>
      <c r="AU136" s="18" t="s">
        <v>85</v>
      </c>
    </row>
    <row r="137" spans="1:65" s="2" customFormat="1" ht="21.8" customHeight="1" x14ac:dyDescent="0.2">
      <c r="A137" s="35"/>
      <c r="B137" s="36"/>
      <c r="C137" s="188" t="s">
        <v>171</v>
      </c>
      <c r="D137" s="188" t="s">
        <v>136</v>
      </c>
      <c r="E137" s="189" t="s">
        <v>871</v>
      </c>
      <c r="F137" s="190" t="s">
        <v>872</v>
      </c>
      <c r="G137" s="191" t="s">
        <v>279</v>
      </c>
      <c r="H137" s="192">
        <v>4</v>
      </c>
      <c r="I137" s="193"/>
      <c r="J137" s="194">
        <f t="shared" ref="J137:J147" si="0">ROUND(I137*H137,2)</f>
        <v>0</v>
      </c>
      <c r="K137" s="195"/>
      <c r="L137" s="40"/>
      <c r="M137" s="196" t="s">
        <v>1</v>
      </c>
      <c r="N137" s="197" t="s">
        <v>40</v>
      </c>
      <c r="O137" s="72"/>
      <c r="P137" s="198">
        <f t="shared" ref="P137:P147" si="1">O137*H137</f>
        <v>0</v>
      </c>
      <c r="Q137" s="198">
        <v>0</v>
      </c>
      <c r="R137" s="198">
        <f t="shared" ref="R137:R147" si="2">Q137*H137</f>
        <v>0</v>
      </c>
      <c r="S137" s="198">
        <v>0</v>
      </c>
      <c r="T137" s="199">
        <f t="shared" ref="T137:T147" si="3"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221</v>
      </c>
      <c r="AT137" s="200" t="s">
        <v>136</v>
      </c>
      <c r="AU137" s="200" t="s">
        <v>85</v>
      </c>
      <c r="AY137" s="18" t="s">
        <v>134</v>
      </c>
      <c r="BE137" s="201">
        <f t="shared" ref="BE137:BE147" si="4">IF(N137="základní",J137,0)</f>
        <v>0</v>
      </c>
      <c r="BF137" s="201">
        <f t="shared" ref="BF137:BF147" si="5">IF(N137="snížená",J137,0)</f>
        <v>0</v>
      </c>
      <c r="BG137" s="201">
        <f t="shared" ref="BG137:BG147" si="6">IF(N137="zákl. přenesená",J137,0)</f>
        <v>0</v>
      </c>
      <c r="BH137" s="201">
        <f t="shared" ref="BH137:BH147" si="7">IF(N137="sníž. přenesená",J137,0)</f>
        <v>0</v>
      </c>
      <c r="BI137" s="201">
        <f t="shared" ref="BI137:BI147" si="8">IF(N137="nulová",J137,0)</f>
        <v>0</v>
      </c>
      <c r="BJ137" s="18" t="s">
        <v>83</v>
      </c>
      <c r="BK137" s="201">
        <f t="shared" ref="BK137:BK147" si="9">ROUND(I137*H137,2)</f>
        <v>0</v>
      </c>
      <c r="BL137" s="18" t="s">
        <v>221</v>
      </c>
      <c r="BM137" s="200" t="s">
        <v>873</v>
      </c>
    </row>
    <row r="138" spans="1:65" s="2" customFormat="1" ht="21.8" customHeight="1" x14ac:dyDescent="0.2">
      <c r="A138" s="35"/>
      <c r="B138" s="36"/>
      <c r="C138" s="246" t="s">
        <v>176</v>
      </c>
      <c r="D138" s="246" t="s">
        <v>244</v>
      </c>
      <c r="E138" s="247" t="s">
        <v>874</v>
      </c>
      <c r="F138" s="248" t="s">
        <v>875</v>
      </c>
      <c r="G138" s="249" t="s">
        <v>279</v>
      </c>
      <c r="H138" s="250">
        <v>1</v>
      </c>
      <c r="I138" s="251"/>
      <c r="J138" s="252">
        <f t="shared" si="0"/>
        <v>0</v>
      </c>
      <c r="K138" s="253"/>
      <c r="L138" s="254"/>
      <c r="M138" s="255" t="s">
        <v>1</v>
      </c>
      <c r="N138" s="256" t="s">
        <v>40</v>
      </c>
      <c r="O138" s="72"/>
      <c r="P138" s="198">
        <f t="shared" si="1"/>
        <v>0</v>
      </c>
      <c r="Q138" s="198">
        <v>8.0000000000000002E-3</v>
      </c>
      <c r="R138" s="198">
        <f t="shared" si="2"/>
        <v>8.0000000000000002E-3</v>
      </c>
      <c r="S138" s="198">
        <v>0</v>
      </c>
      <c r="T138" s="199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305</v>
      </c>
      <c r="AT138" s="200" t="s">
        <v>244</v>
      </c>
      <c r="AU138" s="200" t="s">
        <v>85</v>
      </c>
      <c r="AY138" s="18" t="s">
        <v>134</v>
      </c>
      <c r="BE138" s="201">
        <f t="shared" si="4"/>
        <v>0</v>
      </c>
      <c r="BF138" s="201">
        <f t="shared" si="5"/>
        <v>0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8" t="s">
        <v>83</v>
      </c>
      <c r="BK138" s="201">
        <f t="shared" si="9"/>
        <v>0</v>
      </c>
      <c r="BL138" s="18" t="s">
        <v>221</v>
      </c>
      <c r="BM138" s="200" t="s">
        <v>876</v>
      </c>
    </row>
    <row r="139" spans="1:65" s="2" customFormat="1" ht="21.8" customHeight="1" x14ac:dyDescent="0.2">
      <c r="A139" s="35"/>
      <c r="B139" s="36"/>
      <c r="C139" s="246" t="s">
        <v>181</v>
      </c>
      <c r="D139" s="246" t="s">
        <v>244</v>
      </c>
      <c r="E139" s="247" t="s">
        <v>877</v>
      </c>
      <c r="F139" s="248" t="s">
        <v>878</v>
      </c>
      <c r="G139" s="249" t="s">
        <v>279</v>
      </c>
      <c r="H139" s="250">
        <v>2</v>
      </c>
      <c r="I139" s="251"/>
      <c r="J139" s="252">
        <f t="shared" si="0"/>
        <v>0</v>
      </c>
      <c r="K139" s="253"/>
      <c r="L139" s="254"/>
      <c r="M139" s="255" t="s">
        <v>1</v>
      </c>
      <c r="N139" s="256" t="s">
        <v>40</v>
      </c>
      <c r="O139" s="72"/>
      <c r="P139" s="198">
        <f t="shared" si="1"/>
        <v>0</v>
      </c>
      <c r="Q139" s="198">
        <v>8.7000000000000001E-4</v>
      </c>
      <c r="R139" s="198">
        <f t="shared" si="2"/>
        <v>1.74E-3</v>
      </c>
      <c r="S139" s="198">
        <v>0</v>
      </c>
      <c r="T139" s="199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305</v>
      </c>
      <c r="AT139" s="200" t="s">
        <v>244</v>
      </c>
      <c r="AU139" s="200" t="s">
        <v>85</v>
      </c>
      <c r="AY139" s="18" t="s">
        <v>134</v>
      </c>
      <c r="BE139" s="201">
        <f t="shared" si="4"/>
        <v>0</v>
      </c>
      <c r="BF139" s="201">
        <f t="shared" si="5"/>
        <v>0</v>
      </c>
      <c r="BG139" s="201">
        <f t="shared" si="6"/>
        <v>0</v>
      </c>
      <c r="BH139" s="201">
        <f t="shared" si="7"/>
        <v>0</v>
      </c>
      <c r="BI139" s="201">
        <f t="shared" si="8"/>
        <v>0</v>
      </c>
      <c r="BJ139" s="18" t="s">
        <v>83</v>
      </c>
      <c r="BK139" s="201">
        <f t="shared" si="9"/>
        <v>0</v>
      </c>
      <c r="BL139" s="18" t="s">
        <v>221</v>
      </c>
      <c r="BM139" s="200" t="s">
        <v>879</v>
      </c>
    </row>
    <row r="140" spans="1:65" s="2" customFormat="1" ht="21.8" customHeight="1" x14ac:dyDescent="0.2">
      <c r="A140" s="35"/>
      <c r="B140" s="36"/>
      <c r="C140" s="246" t="s">
        <v>187</v>
      </c>
      <c r="D140" s="246" t="s">
        <v>244</v>
      </c>
      <c r="E140" s="247" t="s">
        <v>880</v>
      </c>
      <c r="F140" s="248" t="s">
        <v>881</v>
      </c>
      <c r="G140" s="249" t="s">
        <v>279</v>
      </c>
      <c r="H140" s="250">
        <v>2</v>
      </c>
      <c r="I140" s="251"/>
      <c r="J140" s="252">
        <f t="shared" si="0"/>
        <v>0</v>
      </c>
      <c r="K140" s="253"/>
      <c r="L140" s="254"/>
      <c r="M140" s="255" t="s">
        <v>1</v>
      </c>
      <c r="N140" s="256" t="s">
        <v>40</v>
      </c>
      <c r="O140" s="72"/>
      <c r="P140" s="198">
        <f t="shared" si="1"/>
        <v>0</v>
      </c>
      <c r="Q140" s="198">
        <v>5.9999999999999995E-4</v>
      </c>
      <c r="R140" s="198">
        <f t="shared" si="2"/>
        <v>1.1999999999999999E-3</v>
      </c>
      <c r="S140" s="198">
        <v>0</v>
      </c>
      <c r="T140" s="199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305</v>
      </c>
      <c r="AT140" s="200" t="s">
        <v>244</v>
      </c>
      <c r="AU140" s="200" t="s">
        <v>85</v>
      </c>
      <c r="AY140" s="18" t="s">
        <v>134</v>
      </c>
      <c r="BE140" s="201">
        <f t="shared" si="4"/>
        <v>0</v>
      </c>
      <c r="BF140" s="201">
        <f t="shared" si="5"/>
        <v>0</v>
      </c>
      <c r="BG140" s="201">
        <f t="shared" si="6"/>
        <v>0</v>
      </c>
      <c r="BH140" s="201">
        <f t="shared" si="7"/>
        <v>0</v>
      </c>
      <c r="BI140" s="201">
        <f t="shared" si="8"/>
        <v>0</v>
      </c>
      <c r="BJ140" s="18" t="s">
        <v>83</v>
      </c>
      <c r="BK140" s="201">
        <f t="shared" si="9"/>
        <v>0</v>
      </c>
      <c r="BL140" s="18" t="s">
        <v>221</v>
      </c>
      <c r="BM140" s="200" t="s">
        <v>882</v>
      </c>
    </row>
    <row r="141" spans="1:65" s="2" customFormat="1" ht="21.8" customHeight="1" x14ac:dyDescent="0.2">
      <c r="A141" s="35"/>
      <c r="B141" s="36"/>
      <c r="C141" s="246" t="s">
        <v>193</v>
      </c>
      <c r="D141" s="246" t="s">
        <v>244</v>
      </c>
      <c r="E141" s="247" t="s">
        <v>883</v>
      </c>
      <c r="F141" s="248" t="s">
        <v>884</v>
      </c>
      <c r="G141" s="249" t="s">
        <v>279</v>
      </c>
      <c r="H141" s="250">
        <v>1</v>
      </c>
      <c r="I141" s="251"/>
      <c r="J141" s="252">
        <f t="shared" si="0"/>
        <v>0</v>
      </c>
      <c r="K141" s="253"/>
      <c r="L141" s="254"/>
      <c r="M141" s="255" t="s">
        <v>1</v>
      </c>
      <c r="N141" s="256" t="s">
        <v>40</v>
      </c>
      <c r="O141" s="72"/>
      <c r="P141" s="198">
        <f t="shared" si="1"/>
        <v>0</v>
      </c>
      <c r="Q141" s="198">
        <v>1.2999999999999999E-2</v>
      </c>
      <c r="R141" s="198">
        <f t="shared" si="2"/>
        <v>1.2999999999999999E-2</v>
      </c>
      <c r="S141" s="198">
        <v>0</v>
      </c>
      <c r="T141" s="199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305</v>
      </c>
      <c r="AT141" s="200" t="s">
        <v>244</v>
      </c>
      <c r="AU141" s="200" t="s">
        <v>85</v>
      </c>
      <c r="AY141" s="18" t="s">
        <v>134</v>
      </c>
      <c r="BE141" s="201">
        <f t="shared" si="4"/>
        <v>0</v>
      </c>
      <c r="BF141" s="201">
        <f t="shared" si="5"/>
        <v>0</v>
      </c>
      <c r="BG141" s="201">
        <f t="shared" si="6"/>
        <v>0</v>
      </c>
      <c r="BH141" s="201">
        <f t="shared" si="7"/>
        <v>0</v>
      </c>
      <c r="BI141" s="201">
        <f t="shared" si="8"/>
        <v>0</v>
      </c>
      <c r="BJ141" s="18" t="s">
        <v>83</v>
      </c>
      <c r="BK141" s="201">
        <f t="shared" si="9"/>
        <v>0</v>
      </c>
      <c r="BL141" s="18" t="s">
        <v>221</v>
      </c>
      <c r="BM141" s="200" t="s">
        <v>885</v>
      </c>
    </row>
    <row r="142" spans="1:65" s="2" customFormat="1" ht="21.8" customHeight="1" x14ac:dyDescent="0.2">
      <c r="A142" s="35"/>
      <c r="B142" s="36"/>
      <c r="C142" s="246" t="s">
        <v>207</v>
      </c>
      <c r="D142" s="246" t="s">
        <v>244</v>
      </c>
      <c r="E142" s="247" t="s">
        <v>886</v>
      </c>
      <c r="F142" s="248" t="s">
        <v>887</v>
      </c>
      <c r="G142" s="249" t="s">
        <v>279</v>
      </c>
      <c r="H142" s="250">
        <v>2</v>
      </c>
      <c r="I142" s="251"/>
      <c r="J142" s="252">
        <f t="shared" si="0"/>
        <v>0</v>
      </c>
      <c r="K142" s="253"/>
      <c r="L142" s="254"/>
      <c r="M142" s="255" t="s">
        <v>1</v>
      </c>
      <c r="N142" s="256" t="s">
        <v>40</v>
      </c>
      <c r="O142" s="72"/>
      <c r="P142" s="198">
        <f t="shared" si="1"/>
        <v>0</v>
      </c>
      <c r="Q142" s="198">
        <v>1.4999999999999999E-2</v>
      </c>
      <c r="R142" s="198">
        <f t="shared" si="2"/>
        <v>0.03</v>
      </c>
      <c r="S142" s="198">
        <v>0</v>
      </c>
      <c r="T142" s="199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305</v>
      </c>
      <c r="AT142" s="200" t="s">
        <v>244</v>
      </c>
      <c r="AU142" s="200" t="s">
        <v>85</v>
      </c>
      <c r="AY142" s="18" t="s">
        <v>134</v>
      </c>
      <c r="BE142" s="201">
        <f t="shared" si="4"/>
        <v>0</v>
      </c>
      <c r="BF142" s="201">
        <f t="shared" si="5"/>
        <v>0</v>
      </c>
      <c r="BG142" s="201">
        <f t="shared" si="6"/>
        <v>0</v>
      </c>
      <c r="BH142" s="201">
        <f t="shared" si="7"/>
        <v>0</v>
      </c>
      <c r="BI142" s="201">
        <f t="shared" si="8"/>
        <v>0</v>
      </c>
      <c r="BJ142" s="18" t="s">
        <v>83</v>
      </c>
      <c r="BK142" s="201">
        <f t="shared" si="9"/>
        <v>0</v>
      </c>
      <c r="BL142" s="18" t="s">
        <v>221</v>
      </c>
      <c r="BM142" s="200" t="s">
        <v>888</v>
      </c>
    </row>
    <row r="143" spans="1:65" s="2" customFormat="1" ht="21.8" customHeight="1" x14ac:dyDescent="0.2">
      <c r="A143" s="35"/>
      <c r="B143" s="36"/>
      <c r="C143" s="188" t="s">
        <v>211</v>
      </c>
      <c r="D143" s="188" t="s">
        <v>136</v>
      </c>
      <c r="E143" s="189" t="s">
        <v>889</v>
      </c>
      <c r="F143" s="190" t="s">
        <v>890</v>
      </c>
      <c r="G143" s="191" t="s">
        <v>168</v>
      </c>
      <c r="H143" s="192">
        <v>10</v>
      </c>
      <c r="I143" s="193"/>
      <c r="J143" s="194">
        <f t="shared" si="0"/>
        <v>0</v>
      </c>
      <c r="K143" s="195"/>
      <c r="L143" s="40"/>
      <c r="M143" s="196" t="s">
        <v>1</v>
      </c>
      <c r="N143" s="197" t="s">
        <v>40</v>
      </c>
      <c r="O143" s="72"/>
      <c r="P143" s="198">
        <f t="shared" si="1"/>
        <v>0</v>
      </c>
      <c r="Q143" s="198">
        <v>0</v>
      </c>
      <c r="R143" s="198">
        <f t="shared" si="2"/>
        <v>0</v>
      </c>
      <c r="S143" s="198">
        <v>0</v>
      </c>
      <c r="T143" s="199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221</v>
      </c>
      <c r="AT143" s="200" t="s">
        <v>136</v>
      </c>
      <c r="AU143" s="200" t="s">
        <v>85</v>
      </c>
      <c r="AY143" s="18" t="s">
        <v>134</v>
      </c>
      <c r="BE143" s="201">
        <f t="shared" si="4"/>
        <v>0</v>
      </c>
      <c r="BF143" s="201">
        <f t="shared" si="5"/>
        <v>0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18" t="s">
        <v>83</v>
      </c>
      <c r="BK143" s="201">
        <f t="shared" si="9"/>
        <v>0</v>
      </c>
      <c r="BL143" s="18" t="s">
        <v>221</v>
      </c>
      <c r="BM143" s="200" t="s">
        <v>891</v>
      </c>
    </row>
    <row r="144" spans="1:65" s="2" customFormat="1" ht="16.55" customHeight="1" x14ac:dyDescent="0.2">
      <c r="A144" s="35"/>
      <c r="B144" s="36"/>
      <c r="C144" s="246" t="s">
        <v>8</v>
      </c>
      <c r="D144" s="246" t="s">
        <v>244</v>
      </c>
      <c r="E144" s="247" t="s">
        <v>892</v>
      </c>
      <c r="F144" s="248" t="s">
        <v>893</v>
      </c>
      <c r="G144" s="249" t="s">
        <v>273</v>
      </c>
      <c r="H144" s="250">
        <v>12</v>
      </c>
      <c r="I144" s="251"/>
      <c r="J144" s="252">
        <f t="shared" si="0"/>
        <v>0</v>
      </c>
      <c r="K144" s="253"/>
      <c r="L144" s="254"/>
      <c r="M144" s="255" t="s">
        <v>1</v>
      </c>
      <c r="N144" s="256" t="s">
        <v>40</v>
      </c>
      <c r="O144" s="72"/>
      <c r="P144" s="198">
        <f t="shared" si="1"/>
        <v>0</v>
      </c>
      <c r="Q144" s="198">
        <v>1E-3</v>
      </c>
      <c r="R144" s="198">
        <f t="shared" si="2"/>
        <v>1.2E-2</v>
      </c>
      <c r="S144" s="198">
        <v>0</v>
      </c>
      <c r="T144" s="199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305</v>
      </c>
      <c r="AT144" s="200" t="s">
        <v>244</v>
      </c>
      <c r="AU144" s="200" t="s">
        <v>85</v>
      </c>
      <c r="AY144" s="18" t="s">
        <v>134</v>
      </c>
      <c r="BE144" s="201">
        <f t="shared" si="4"/>
        <v>0</v>
      </c>
      <c r="BF144" s="201">
        <f t="shared" si="5"/>
        <v>0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18" t="s">
        <v>83</v>
      </c>
      <c r="BK144" s="201">
        <f t="shared" si="9"/>
        <v>0</v>
      </c>
      <c r="BL144" s="18" t="s">
        <v>221</v>
      </c>
      <c r="BM144" s="200" t="s">
        <v>894</v>
      </c>
    </row>
    <row r="145" spans="1:65" s="2" customFormat="1" ht="16.55" customHeight="1" x14ac:dyDescent="0.2">
      <c r="A145" s="35"/>
      <c r="B145" s="36"/>
      <c r="C145" s="246" t="s">
        <v>221</v>
      </c>
      <c r="D145" s="246" t="s">
        <v>244</v>
      </c>
      <c r="E145" s="247" t="s">
        <v>895</v>
      </c>
      <c r="F145" s="248" t="s">
        <v>896</v>
      </c>
      <c r="G145" s="249" t="s">
        <v>273</v>
      </c>
      <c r="H145" s="250">
        <v>6</v>
      </c>
      <c r="I145" s="251"/>
      <c r="J145" s="252">
        <f t="shared" si="0"/>
        <v>0</v>
      </c>
      <c r="K145" s="253"/>
      <c r="L145" s="254"/>
      <c r="M145" s="255" t="s">
        <v>1</v>
      </c>
      <c r="N145" s="256" t="s">
        <v>40</v>
      </c>
      <c r="O145" s="72"/>
      <c r="P145" s="198">
        <f t="shared" si="1"/>
        <v>0</v>
      </c>
      <c r="Q145" s="198">
        <v>1E-3</v>
      </c>
      <c r="R145" s="198">
        <f t="shared" si="2"/>
        <v>6.0000000000000001E-3</v>
      </c>
      <c r="S145" s="198">
        <v>0</v>
      </c>
      <c r="T145" s="199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305</v>
      </c>
      <c r="AT145" s="200" t="s">
        <v>244</v>
      </c>
      <c r="AU145" s="200" t="s">
        <v>85</v>
      </c>
      <c r="AY145" s="18" t="s">
        <v>134</v>
      </c>
      <c r="BE145" s="201">
        <f t="shared" si="4"/>
        <v>0</v>
      </c>
      <c r="BF145" s="201">
        <f t="shared" si="5"/>
        <v>0</v>
      </c>
      <c r="BG145" s="201">
        <f t="shared" si="6"/>
        <v>0</v>
      </c>
      <c r="BH145" s="201">
        <f t="shared" si="7"/>
        <v>0</v>
      </c>
      <c r="BI145" s="201">
        <f t="shared" si="8"/>
        <v>0</v>
      </c>
      <c r="BJ145" s="18" t="s">
        <v>83</v>
      </c>
      <c r="BK145" s="201">
        <f t="shared" si="9"/>
        <v>0</v>
      </c>
      <c r="BL145" s="18" t="s">
        <v>221</v>
      </c>
      <c r="BM145" s="200" t="s">
        <v>897</v>
      </c>
    </row>
    <row r="146" spans="1:65" s="2" customFormat="1" ht="16.55" customHeight="1" x14ac:dyDescent="0.2">
      <c r="A146" s="35"/>
      <c r="B146" s="36"/>
      <c r="C146" s="188" t="s">
        <v>227</v>
      </c>
      <c r="D146" s="188" t="s">
        <v>136</v>
      </c>
      <c r="E146" s="189" t="s">
        <v>898</v>
      </c>
      <c r="F146" s="190" t="s">
        <v>899</v>
      </c>
      <c r="G146" s="191" t="s">
        <v>279</v>
      </c>
      <c r="H146" s="192">
        <v>2</v>
      </c>
      <c r="I146" s="193"/>
      <c r="J146" s="194">
        <f t="shared" si="0"/>
        <v>0</v>
      </c>
      <c r="K146" s="195"/>
      <c r="L146" s="40"/>
      <c r="M146" s="196" t="s">
        <v>1</v>
      </c>
      <c r="N146" s="197" t="s">
        <v>40</v>
      </c>
      <c r="O146" s="72"/>
      <c r="P146" s="198">
        <f t="shared" si="1"/>
        <v>0</v>
      </c>
      <c r="Q146" s="198">
        <v>0</v>
      </c>
      <c r="R146" s="198">
        <f t="shared" si="2"/>
        <v>0</v>
      </c>
      <c r="S146" s="198">
        <v>0</v>
      </c>
      <c r="T146" s="199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221</v>
      </c>
      <c r="AT146" s="200" t="s">
        <v>136</v>
      </c>
      <c r="AU146" s="200" t="s">
        <v>85</v>
      </c>
      <c r="AY146" s="18" t="s">
        <v>134</v>
      </c>
      <c r="BE146" s="201">
        <f t="shared" si="4"/>
        <v>0</v>
      </c>
      <c r="BF146" s="201">
        <f t="shared" si="5"/>
        <v>0</v>
      </c>
      <c r="BG146" s="201">
        <f t="shared" si="6"/>
        <v>0</v>
      </c>
      <c r="BH146" s="201">
        <f t="shared" si="7"/>
        <v>0</v>
      </c>
      <c r="BI146" s="201">
        <f t="shared" si="8"/>
        <v>0</v>
      </c>
      <c r="BJ146" s="18" t="s">
        <v>83</v>
      </c>
      <c r="BK146" s="201">
        <f t="shared" si="9"/>
        <v>0</v>
      </c>
      <c r="BL146" s="18" t="s">
        <v>221</v>
      </c>
      <c r="BM146" s="200" t="s">
        <v>900</v>
      </c>
    </row>
    <row r="147" spans="1:65" s="2" customFormat="1" ht="16.55" customHeight="1" x14ac:dyDescent="0.2">
      <c r="A147" s="35"/>
      <c r="B147" s="36"/>
      <c r="C147" s="246" t="s">
        <v>233</v>
      </c>
      <c r="D147" s="246" t="s">
        <v>244</v>
      </c>
      <c r="E147" s="247" t="s">
        <v>901</v>
      </c>
      <c r="F147" s="248" t="s">
        <v>902</v>
      </c>
      <c r="G147" s="249" t="s">
        <v>279</v>
      </c>
      <c r="H147" s="250">
        <v>2</v>
      </c>
      <c r="I147" s="251"/>
      <c r="J147" s="252">
        <f t="shared" si="0"/>
        <v>0</v>
      </c>
      <c r="K147" s="253"/>
      <c r="L147" s="254"/>
      <c r="M147" s="255" t="s">
        <v>1</v>
      </c>
      <c r="N147" s="256" t="s">
        <v>40</v>
      </c>
      <c r="O147" s="72"/>
      <c r="P147" s="198">
        <f t="shared" si="1"/>
        <v>0</v>
      </c>
      <c r="Q147" s="198">
        <v>2E-3</v>
      </c>
      <c r="R147" s="198">
        <f t="shared" si="2"/>
        <v>4.0000000000000001E-3</v>
      </c>
      <c r="S147" s="198">
        <v>0</v>
      </c>
      <c r="T147" s="199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305</v>
      </c>
      <c r="AT147" s="200" t="s">
        <v>244</v>
      </c>
      <c r="AU147" s="200" t="s">
        <v>85</v>
      </c>
      <c r="AY147" s="18" t="s">
        <v>134</v>
      </c>
      <c r="BE147" s="201">
        <f t="shared" si="4"/>
        <v>0</v>
      </c>
      <c r="BF147" s="201">
        <f t="shared" si="5"/>
        <v>0</v>
      </c>
      <c r="BG147" s="201">
        <f t="shared" si="6"/>
        <v>0</v>
      </c>
      <c r="BH147" s="201">
        <f t="shared" si="7"/>
        <v>0</v>
      </c>
      <c r="BI147" s="201">
        <f t="shared" si="8"/>
        <v>0</v>
      </c>
      <c r="BJ147" s="18" t="s">
        <v>83</v>
      </c>
      <c r="BK147" s="201">
        <f t="shared" si="9"/>
        <v>0</v>
      </c>
      <c r="BL147" s="18" t="s">
        <v>221</v>
      </c>
      <c r="BM147" s="200" t="s">
        <v>903</v>
      </c>
    </row>
    <row r="148" spans="1:65" s="12" customFormat="1" ht="26.05" customHeight="1" x14ac:dyDescent="0.25">
      <c r="B148" s="172"/>
      <c r="C148" s="173"/>
      <c r="D148" s="174" t="s">
        <v>74</v>
      </c>
      <c r="E148" s="175" t="s">
        <v>244</v>
      </c>
      <c r="F148" s="175" t="s">
        <v>436</v>
      </c>
      <c r="G148" s="173"/>
      <c r="H148" s="173"/>
      <c r="I148" s="176"/>
      <c r="J148" s="177">
        <f>BK148</f>
        <v>0</v>
      </c>
      <c r="K148" s="173"/>
      <c r="L148" s="178"/>
      <c r="M148" s="179"/>
      <c r="N148" s="180"/>
      <c r="O148" s="180"/>
      <c r="P148" s="181">
        <f>P149+P156+P159+P176</f>
        <v>0</v>
      </c>
      <c r="Q148" s="180"/>
      <c r="R148" s="181">
        <f>R149+R156+R159+R176</f>
        <v>2.6970000000000001E-2</v>
      </c>
      <c r="S148" s="180"/>
      <c r="T148" s="182">
        <f>T149+T156+T159+T176</f>
        <v>0</v>
      </c>
      <c r="AR148" s="183" t="s">
        <v>148</v>
      </c>
      <c r="AT148" s="184" t="s">
        <v>74</v>
      </c>
      <c r="AU148" s="184" t="s">
        <v>75</v>
      </c>
      <c r="AY148" s="183" t="s">
        <v>134</v>
      </c>
      <c r="BK148" s="185">
        <f>BK149+BK156+BK159+BK176</f>
        <v>0</v>
      </c>
    </row>
    <row r="149" spans="1:65" s="12" customFormat="1" ht="22.75" customHeight="1" x14ac:dyDescent="0.2">
      <c r="B149" s="172"/>
      <c r="C149" s="173"/>
      <c r="D149" s="174" t="s">
        <v>74</v>
      </c>
      <c r="E149" s="186" t="s">
        <v>904</v>
      </c>
      <c r="F149" s="186" t="s">
        <v>905</v>
      </c>
      <c r="G149" s="173"/>
      <c r="H149" s="173"/>
      <c r="I149" s="176"/>
      <c r="J149" s="187">
        <f>BK149</f>
        <v>0</v>
      </c>
      <c r="K149" s="173"/>
      <c r="L149" s="178"/>
      <c r="M149" s="179"/>
      <c r="N149" s="180"/>
      <c r="O149" s="180"/>
      <c r="P149" s="181">
        <f>SUM(P150:P155)</f>
        <v>0</v>
      </c>
      <c r="Q149" s="180"/>
      <c r="R149" s="181">
        <f>SUM(R150:R155)</f>
        <v>2.4250000000000001E-2</v>
      </c>
      <c r="S149" s="180"/>
      <c r="T149" s="182">
        <f>SUM(T150:T155)</f>
        <v>0</v>
      </c>
      <c r="AR149" s="183" t="s">
        <v>148</v>
      </c>
      <c r="AT149" s="184" t="s">
        <v>74</v>
      </c>
      <c r="AU149" s="184" t="s">
        <v>83</v>
      </c>
      <c r="AY149" s="183" t="s">
        <v>134</v>
      </c>
      <c r="BK149" s="185">
        <f>SUM(BK150:BK155)</f>
        <v>0</v>
      </c>
    </row>
    <row r="150" spans="1:65" s="2" customFormat="1" ht="21.8" customHeight="1" x14ac:dyDescent="0.2">
      <c r="A150" s="35"/>
      <c r="B150" s="36"/>
      <c r="C150" s="188" t="s">
        <v>237</v>
      </c>
      <c r="D150" s="188" t="s">
        <v>136</v>
      </c>
      <c r="E150" s="189" t="s">
        <v>906</v>
      </c>
      <c r="F150" s="190" t="s">
        <v>907</v>
      </c>
      <c r="G150" s="191" t="s">
        <v>279</v>
      </c>
      <c r="H150" s="192">
        <v>4</v>
      </c>
      <c r="I150" s="193"/>
      <c r="J150" s="194">
        <f t="shared" ref="J150:J155" si="10">ROUND(I150*H150,2)</f>
        <v>0</v>
      </c>
      <c r="K150" s="195"/>
      <c r="L150" s="40"/>
      <c r="M150" s="196" t="s">
        <v>1</v>
      </c>
      <c r="N150" s="197" t="s">
        <v>40</v>
      </c>
      <c r="O150" s="72"/>
      <c r="P150" s="198">
        <f t="shared" ref="P150:P155" si="11">O150*H150</f>
        <v>0</v>
      </c>
      <c r="Q150" s="198">
        <v>0</v>
      </c>
      <c r="R150" s="198">
        <f t="shared" ref="R150:R155" si="12">Q150*H150</f>
        <v>0</v>
      </c>
      <c r="S150" s="198">
        <v>0</v>
      </c>
      <c r="T150" s="199">
        <f t="shared" ref="T150:T155" si="13"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443</v>
      </c>
      <c r="AT150" s="200" t="s">
        <v>136</v>
      </c>
      <c r="AU150" s="200" t="s">
        <v>85</v>
      </c>
      <c r="AY150" s="18" t="s">
        <v>134</v>
      </c>
      <c r="BE150" s="201">
        <f t="shared" ref="BE150:BE155" si="14">IF(N150="základní",J150,0)</f>
        <v>0</v>
      </c>
      <c r="BF150" s="201">
        <f t="shared" ref="BF150:BF155" si="15">IF(N150="snížená",J150,0)</f>
        <v>0</v>
      </c>
      <c r="BG150" s="201">
        <f t="shared" ref="BG150:BG155" si="16">IF(N150="zákl. přenesená",J150,0)</f>
        <v>0</v>
      </c>
      <c r="BH150" s="201">
        <f t="shared" ref="BH150:BH155" si="17">IF(N150="sníž. přenesená",J150,0)</f>
        <v>0</v>
      </c>
      <c r="BI150" s="201">
        <f t="shared" ref="BI150:BI155" si="18">IF(N150="nulová",J150,0)</f>
        <v>0</v>
      </c>
      <c r="BJ150" s="18" t="s">
        <v>83</v>
      </c>
      <c r="BK150" s="201">
        <f t="shared" ref="BK150:BK155" si="19">ROUND(I150*H150,2)</f>
        <v>0</v>
      </c>
      <c r="BL150" s="18" t="s">
        <v>443</v>
      </c>
      <c r="BM150" s="200" t="s">
        <v>908</v>
      </c>
    </row>
    <row r="151" spans="1:65" s="2" customFormat="1" ht="16.55" customHeight="1" x14ac:dyDescent="0.2">
      <c r="A151" s="35"/>
      <c r="B151" s="36"/>
      <c r="C151" s="246" t="s">
        <v>243</v>
      </c>
      <c r="D151" s="246" t="s">
        <v>244</v>
      </c>
      <c r="E151" s="247" t="s">
        <v>909</v>
      </c>
      <c r="F151" s="248" t="s">
        <v>910</v>
      </c>
      <c r="G151" s="249" t="s">
        <v>279</v>
      </c>
      <c r="H151" s="250">
        <v>1</v>
      </c>
      <c r="I151" s="251"/>
      <c r="J151" s="252">
        <f t="shared" si="10"/>
        <v>0</v>
      </c>
      <c r="K151" s="253"/>
      <c r="L151" s="254"/>
      <c r="M151" s="255" t="s">
        <v>1</v>
      </c>
      <c r="N151" s="256" t="s">
        <v>40</v>
      </c>
      <c r="O151" s="72"/>
      <c r="P151" s="198">
        <f t="shared" si="11"/>
        <v>0</v>
      </c>
      <c r="Q151" s="198">
        <v>2.4E-2</v>
      </c>
      <c r="R151" s="198">
        <f t="shared" si="12"/>
        <v>2.4E-2</v>
      </c>
      <c r="S151" s="198">
        <v>0</v>
      </c>
      <c r="T151" s="199">
        <f t="shared" si="1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654</v>
      </c>
      <c r="AT151" s="200" t="s">
        <v>244</v>
      </c>
      <c r="AU151" s="200" t="s">
        <v>85</v>
      </c>
      <c r="AY151" s="18" t="s">
        <v>134</v>
      </c>
      <c r="BE151" s="201">
        <f t="shared" si="14"/>
        <v>0</v>
      </c>
      <c r="BF151" s="201">
        <f t="shared" si="15"/>
        <v>0</v>
      </c>
      <c r="BG151" s="201">
        <f t="shared" si="16"/>
        <v>0</v>
      </c>
      <c r="BH151" s="201">
        <f t="shared" si="17"/>
        <v>0</v>
      </c>
      <c r="BI151" s="201">
        <f t="shared" si="18"/>
        <v>0</v>
      </c>
      <c r="BJ151" s="18" t="s">
        <v>83</v>
      </c>
      <c r="BK151" s="201">
        <f t="shared" si="19"/>
        <v>0</v>
      </c>
      <c r="BL151" s="18" t="s">
        <v>654</v>
      </c>
      <c r="BM151" s="200" t="s">
        <v>911</v>
      </c>
    </row>
    <row r="152" spans="1:65" s="2" customFormat="1" ht="16.55" customHeight="1" x14ac:dyDescent="0.2">
      <c r="A152" s="35"/>
      <c r="B152" s="36"/>
      <c r="C152" s="246" t="s">
        <v>7</v>
      </c>
      <c r="D152" s="246" t="s">
        <v>244</v>
      </c>
      <c r="E152" s="247" t="s">
        <v>912</v>
      </c>
      <c r="F152" s="248" t="s">
        <v>913</v>
      </c>
      <c r="G152" s="249" t="s">
        <v>279</v>
      </c>
      <c r="H152" s="250">
        <v>1</v>
      </c>
      <c r="I152" s="251"/>
      <c r="J152" s="252">
        <f t="shared" si="10"/>
        <v>0</v>
      </c>
      <c r="K152" s="253"/>
      <c r="L152" s="254"/>
      <c r="M152" s="255" t="s">
        <v>1</v>
      </c>
      <c r="N152" s="256" t="s">
        <v>40</v>
      </c>
      <c r="O152" s="72"/>
      <c r="P152" s="198">
        <f t="shared" si="11"/>
        <v>0</v>
      </c>
      <c r="Q152" s="198">
        <v>2.5000000000000001E-4</v>
      </c>
      <c r="R152" s="198">
        <f t="shared" si="12"/>
        <v>2.5000000000000001E-4</v>
      </c>
      <c r="S152" s="198">
        <v>0</v>
      </c>
      <c r="T152" s="199">
        <f t="shared" si="1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654</v>
      </c>
      <c r="AT152" s="200" t="s">
        <v>244</v>
      </c>
      <c r="AU152" s="200" t="s">
        <v>85</v>
      </c>
      <c r="AY152" s="18" t="s">
        <v>134</v>
      </c>
      <c r="BE152" s="201">
        <f t="shared" si="14"/>
        <v>0</v>
      </c>
      <c r="BF152" s="201">
        <f t="shared" si="15"/>
        <v>0</v>
      </c>
      <c r="BG152" s="201">
        <f t="shared" si="16"/>
        <v>0</v>
      </c>
      <c r="BH152" s="201">
        <f t="shared" si="17"/>
        <v>0</v>
      </c>
      <c r="BI152" s="201">
        <f t="shared" si="18"/>
        <v>0</v>
      </c>
      <c r="BJ152" s="18" t="s">
        <v>83</v>
      </c>
      <c r="BK152" s="201">
        <f t="shared" si="19"/>
        <v>0</v>
      </c>
      <c r="BL152" s="18" t="s">
        <v>654</v>
      </c>
      <c r="BM152" s="200" t="s">
        <v>914</v>
      </c>
    </row>
    <row r="153" spans="1:65" s="2" customFormat="1" ht="33.049999999999997" customHeight="1" x14ac:dyDescent="0.2">
      <c r="A153" s="35"/>
      <c r="B153" s="36"/>
      <c r="C153" s="188" t="s">
        <v>256</v>
      </c>
      <c r="D153" s="188" t="s">
        <v>136</v>
      </c>
      <c r="E153" s="189" t="s">
        <v>915</v>
      </c>
      <c r="F153" s="190" t="s">
        <v>916</v>
      </c>
      <c r="G153" s="191" t="s">
        <v>279</v>
      </c>
      <c r="H153" s="192">
        <v>1</v>
      </c>
      <c r="I153" s="193"/>
      <c r="J153" s="194">
        <f t="shared" si="10"/>
        <v>0</v>
      </c>
      <c r="K153" s="195"/>
      <c r="L153" s="40"/>
      <c r="M153" s="196" t="s">
        <v>1</v>
      </c>
      <c r="N153" s="197" t="s">
        <v>40</v>
      </c>
      <c r="O153" s="72"/>
      <c r="P153" s="198">
        <f t="shared" si="11"/>
        <v>0</v>
      </c>
      <c r="Q153" s="198">
        <v>0</v>
      </c>
      <c r="R153" s="198">
        <f t="shared" si="12"/>
        <v>0</v>
      </c>
      <c r="S153" s="198">
        <v>0</v>
      </c>
      <c r="T153" s="199">
        <f t="shared" si="1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443</v>
      </c>
      <c r="AT153" s="200" t="s">
        <v>136</v>
      </c>
      <c r="AU153" s="200" t="s">
        <v>85</v>
      </c>
      <c r="AY153" s="18" t="s">
        <v>134</v>
      </c>
      <c r="BE153" s="201">
        <f t="shared" si="14"/>
        <v>0</v>
      </c>
      <c r="BF153" s="201">
        <f t="shared" si="15"/>
        <v>0</v>
      </c>
      <c r="BG153" s="201">
        <f t="shared" si="16"/>
        <v>0</v>
      </c>
      <c r="BH153" s="201">
        <f t="shared" si="17"/>
        <v>0</v>
      </c>
      <c r="BI153" s="201">
        <f t="shared" si="18"/>
        <v>0</v>
      </c>
      <c r="BJ153" s="18" t="s">
        <v>83</v>
      </c>
      <c r="BK153" s="201">
        <f t="shared" si="19"/>
        <v>0</v>
      </c>
      <c r="BL153" s="18" t="s">
        <v>443</v>
      </c>
      <c r="BM153" s="200" t="s">
        <v>917</v>
      </c>
    </row>
    <row r="154" spans="1:65" s="2" customFormat="1" ht="21.8" customHeight="1" x14ac:dyDescent="0.2">
      <c r="A154" s="35"/>
      <c r="B154" s="36"/>
      <c r="C154" s="188" t="s">
        <v>261</v>
      </c>
      <c r="D154" s="188" t="s">
        <v>136</v>
      </c>
      <c r="E154" s="189" t="s">
        <v>918</v>
      </c>
      <c r="F154" s="190" t="s">
        <v>919</v>
      </c>
      <c r="G154" s="191" t="s">
        <v>279</v>
      </c>
      <c r="H154" s="192">
        <v>1</v>
      </c>
      <c r="I154" s="193"/>
      <c r="J154" s="194">
        <f t="shared" si="10"/>
        <v>0</v>
      </c>
      <c r="K154" s="195"/>
      <c r="L154" s="40"/>
      <c r="M154" s="196" t="s">
        <v>1</v>
      </c>
      <c r="N154" s="197" t="s">
        <v>40</v>
      </c>
      <c r="O154" s="72"/>
      <c r="P154" s="198">
        <f t="shared" si="11"/>
        <v>0</v>
      </c>
      <c r="Q154" s="198">
        <v>0</v>
      </c>
      <c r="R154" s="198">
        <f t="shared" si="12"/>
        <v>0</v>
      </c>
      <c r="S154" s="198">
        <v>0</v>
      </c>
      <c r="T154" s="199">
        <f t="shared" si="1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443</v>
      </c>
      <c r="AT154" s="200" t="s">
        <v>136</v>
      </c>
      <c r="AU154" s="200" t="s">
        <v>85</v>
      </c>
      <c r="AY154" s="18" t="s">
        <v>134</v>
      </c>
      <c r="BE154" s="201">
        <f t="shared" si="14"/>
        <v>0</v>
      </c>
      <c r="BF154" s="201">
        <f t="shared" si="15"/>
        <v>0</v>
      </c>
      <c r="BG154" s="201">
        <f t="shared" si="16"/>
        <v>0</v>
      </c>
      <c r="BH154" s="201">
        <f t="shared" si="17"/>
        <v>0</v>
      </c>
      <c r="BI154" s="201">
        <f t="shared" si="18"/>
        <v>0</v>
      </c>
      <c r="BJ154" s="18" t="s">
        <v>83</v>
      </c>
      <c r="BK154" s="201">
        <f t="shared" si="19"/>
        <v>0</v>
      </c>
      <c r="BL154" s="18" t="s">
        <v>443</v>
      </c>
      <c r="BM154" s="200" t="s">
        <v>920</v>
      </c>
    </row>
    <row r="155" spans="1:65" s="2" customFormat="1" ht="21.8" customHeight="1" x14ac:dyDescent="0.2">
      <c r="A155" s="35"/>
      <c r="B155" s="36"/>
      <c r="C155" s="188" t="s">
        <v>265</v>
      </c>
      <c r="D155" s="188" t="s">
        <v>136</v>
      </c>
      <c r="E155" s="189" t="s">
        <v>921</v>
      </c>
      <c r="F155" s="190" t="s">
        <v>922</v>
      </c>
      <c r="G155" s="191" t="s">
        <v>279</v>
      </c>
      <c r="H155" s="192">
        <v>2</v>
      </c>
      <c r="I155" s="193"/>
      <c r="J155" s="194">
        <f t="shared" si="10"/>
        <v>0</v>
      </c>
      <c r="K155" s="195"/>
      <c r="L155" s="40"/>
      <c r="M155" s="196" t="s">
        <v>1</v>
      </c>
      <c r="N155" s="197" t="s">
        <v>40</v>
      </c>
      <c r="O155" s="72"/>
      <c r="P155" s="198">
        <f t="shared" si="11"/>
        <v>0</v>
      </c>
      <c r="Q155" s="198">
        <v>0</v>
      </c>
      <c r="R155" s="198">
        <f t="shared" si="12"/>
        <v>0</v>
      </c>
      <c r="S155" s="198">
        <v>0</v>
      </c>
      <c r="T155" s="199">
        <f t="shared" si="1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443</v>
      </c>
      <c r="AT155" s="200" t="s">
        <v>136</v>
      </c>
      <c r="AU155" s="200" t="s">
        <v>85</v>
      </c>
      <c r="AY155" s="18" t="s">
        <v>134</v>
      </c>
      <c r="BE155" s="201">
        <f t="shared" si="14"/>
        <v>0</v>
      </c>
      <c r="BF155" s="201">
        <f t="shared" si="15"/>
        <v>0</v>
      </c>
      <c r="BG155" s="201">
        <f t="shared" si="16"/>
        <v>0</v>
      </c>
      <c r="BH155" s="201">
        <f t="shared" si="17"/>
        <v>0</v>
      </c>
      <c r="BI155" s="201">
        <f t="shared" si="18"/>
        <v>0</v>
      </c>
      <c r="BJ155" s="18" t="s">
        <v>83</v>
      </c>
      <c r="BK155" s="201">
        <f t="shared" si="19"/>
        <v>0</v>
      </c>
      <c r="BL155" s="18" t="s">
        <v>443</v>
      </c>
      <c r="BM155" s="200" t="s">
        <v>923</v>
      </c>
    </row>
    <row r="156" spans="1:65" s="12" customFormat="1" ht="22.75" customHeight="1" x14ac:dyDescent="0.2">
      <c r="B156" s="172"/>
      <c r="C156" s="173"/>
      <c r="D156" s="174" t="s">
        <v>74</v>
      </c>
      <c r="E156" s="186" t="s">
        <v>924</v>
      </c>
      <c r="F156" s="186" t="s">
        <v>925</v>
      </c>
      <c r="G156" s="173"/>
      <c r="H156" s="173"/>
      <c r="I156" s="176"/>
      <c r="J156" s="187">
        <f>BK156</f>
        <v>0</v>
      </c>
      <c r="K156" s="173"/>
      <c r="L156" s="178"/>
      <c r="M156" s="179"/>
      <c r="N156" s="180"/>
      <c r="O156" s="180"/>
      <c r="P156" s="181">
        <f>SUM(P157:P158)</f>
        <v>0</v>
      </c>
      <c r="Q156" s="180"/>
      <c r="R156" s="181">
        <f>SUM(R157:R158)</f>
        <v>4.2999999999999999E-4</v>
      </c>
      <c r="S156" s="180"/>
      <c r="T156" s="182">
        <f>SUM(T157:T158)</f>
        <v>0</v>
      </c>
      <c r="AR156" s="183" t="s">
        <v>148</v>
      </c>
      <c r="AT156" s="184" t="s">
        <v>74</v>
      </c>
      <c r="AU156" s="184" t="s">
        <v>83</v>
      </c>
      <c r="AY156" s="183" t="s">
        <v>134</v>
      </c>
      <c r="BK156" s="185">
        <f>SUM(BK157:BK158)</f>
        <v>0</v>
      </c>
    </row>
    <row r="157" spans="1:65" s="2" customFormat="1" ht="21.8" customHeight="1" x14ac:dyDescent="0.2">
      <c r="A157" s="35"/>
      <c r="B157" s="36"/>
      <c r="C157" s="188" t="s">
        <v>270</v>
      </c>
      <c r="D157" s="188" t="s">
        <v>136</v>
      </c>
      <c r="E157" s="189" t="s">
        <v>926</v>
      </c>
      <c r="F157" s="190" t="s">
        <v>927</v>
      </c>
      <c r="G157" s="191" t="s">
        <v>279</v>
      </c>
      <c r="H157" s="192">
        <v>1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40</v>
      </c>
      <c r="O157" s="72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443</v>
      </c>
      <c r="AT157" s="200" t="s">
        <v>136</v>
      </c>
      <c r="AU157" s="200" t="s">
        <v>85</v>
      </c>
      <c r="AY157" s="18" t="s">
        <v>134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83</v>
      </c>
      <c r="BK157" s="201">
        <f>ROUND(I157*H157,2)</f>
        <v>0</v>
      </c>
      <c r="BL157" s="18" t="s">
        <v>443</v>
      </c>
      <c r="BM157" s="200" t="s">
        <v>928</v>
      </c>
    </row>
    <row r="158" spans="1:65" s="2" customFormat="1" ht="16.55" customHeight="1" x14ac:dyDescent="0.2">
      <c r="A158" s="35"/>
      <c r="B158" s="36"/>
      <c r="C158" s="246" t="s">
        <v>276</v>
      </c>
      <c r="D158" s="246" t="s">
        <v>244</v>
      </c>
      <c r="E158" s="247" t="s">
        <v>929</v>
      </c>
      <c r="F158" s="248" t="s">
        <v>930</v>
      </c>
      <c r="G158" s="249" t="s">
        <v>279</v>
      </c>
      <c r="H158" s="250">
        <v>1</v>
      </c>
      <c r="I158" s="251"/>
      <c r="J158" s="252">
        <f>ROUND(I158*H158,2)</f>
        <v>0</v>
      </c>
      <c r="K158" s="253"/>
      <c r="L158" s="254"/>
      <c r="M158" s="255" t="s">
        <v>1</v>
      </c>
      <c r="N158" s="256" t="s">
        <v>40</v>
      </c>
      <c r="O158" s="72"/>
      <c r="P158" s="198">
        <f>O158*H158</f>
        <v>0</v>
      </c>
      <c r="Q158" s="198">
        <v>4.2999999999999999E-4</v>
      </c>
      <c r="R158" s="198">
        <f>Q158*H158</f>
        <v>4.2999999999999999E-4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654</v>
      </c>
      <c r="AT158" s="200" t="s">
        <v>244</v>
      </c>
      <c r="AU158" s="200" t="s">
        <v>85</v>
      </c>
      <c r="AY158" s="18" t="s">
        <v>134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83</v>
      </c>
      <c r="BK158" s="201">
        <f>ROUND(I158*H158,2)</f>
        <v>0</v>
      </c>
      <c r="BL158" s="18" t="s">
        <v>654</v>
      </c>
      <c r="BM158" s="200" t="s">
        <v>931</v>
      </c>
    </row>
    <row r="159" spans="1:65" s="12" customFormat="1" ht="22.75" customHeight="1" x14ac:dyDescent="0.2">
      <c r="B159" s="172"/>
      <c r="C159" s="173"/>
      <c r="D159" s="174" t="s">
        <v>74</v>
      </c>
      <c r="E159" s="186" t="s">
        <v>437</v>
      </c>
      <c r="F159" s="186" t="s">
        <v>438</v>
      </c>
      <c r="G159" s="173"/>
      <c r="H159" s="173"/>
      <c r="I159" s="176"/>
      <c r="J159" s="187">
        <f>BK159</f>
        <v>0</v>
      </c>
      <c r="K159" s="173"/>
      <c r="L159" s="178"/>
      <c r="M159" s="179"/>
      <c r="N159" s="180"/>
      <c r="O159" s="180"/>
      <c r="P159" s="181">
        <f>SUM(P160:P175)</f>
        <v>0</v>
      </c>
      <c r="Q159" s="180"/>
      <c r="R159" s="181">
        <f>SUM(R160:R175)</f>
        <v>2.2900000000000004E-3</v>
      </c>
      <c r="S159" s="180"/>
      <c r="T159" s="182">
        <f>SUM(T160:T175)</f>
        <v>0</v>
      </c>
      <c r="AR159" s="183" t="s">
        <v>148</v>
      </c>
      <c r="AT159" s="184" t="s">
        <v>74</v>
      </c>
      <c r="AU159" s="184" t="s">
        <v>83</v>
      </c>
      <c r="AY159" s="183" t="s">
        <v>134</v>
      </c>
      <c r="BK159" s="185">
        <f>SUM(BK160:BK175)</f>
        <v>0</v>
      </c>
    </row>
    <row r="160" spans="1:65" s="2" customFormat="1" ht="21.8" customHeight="1" x14ac:dyDescent="0.2">
      <c r="A160" s="35"/>
      <c r="B160" s="36"/>
      <c r="C160" s="188" t="s">
        <v>282</v>
      </c>
      <c r="D160" s="188" t="s">
        <v>136</v>
      </c>
      <c r="E160" s="189" t="s">
        <v>440</v>
      </c>
      <c r="F160" s="190" t="s">
        <v>441</v>
      </c>
      <c r="G160" s="191" t="s">
        <v>442</v>
      </c>
      <c r="H160" s="192">
        <v>0.1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40</v>
      </c>
      <c r="O160" s="72"/>
      <c r="P160" s="198">
        <f>O160*H160</f>
        <v>0</v>
      </c>
      <c r="Q160" s="198">
        <v>9.9000000000000008E-3</v>
      </c>
      <c r="R160" s="198">
        <f>Q160*H160</f>
        <v>9.9000000000000021E-4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443</v>
      </c>
      <c r="AT160" s="200" t="s">
        <v>136</v>
      </c>
      <c r="AU160" s="200" t="s">
        <v>85</v>
      </c>
      <c r="AY160" s="18" t="s">
        <v>134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83</v>
      </c>
      <c r="BK160" s="201">
        <f>ROUND(I160*H160,2)</f>
        <v>0</v>
      </c>
      <c r="BL160" s="18" t="s">
        <v>443</v>
      </c>
      <c r="BM160" s="200" t="s">
        <v>932</v>
      </c>
    </row>
    <row r="161" spans="1:65" s="2" customFormat="1" ht="21.8" customHeight="1" x14ac:dyDescent="0.2">
      <c r="A161" s="35"/>
      <c r="B161" s="36"/>
      <c r="C161" s="188" t="s">
        <v>287</v>
      </c>
      <c r="D161" s="188" t="s">
        <v>136</v>
      </c>
      <c r="E161" s="189" t="s">
        <v>933</v>
      </c>
      <c r="F161" s="190" t="s">
        <v>934</v>
      </c>
      <c r="G161" s="191" t="s">
        <v>139</v>
      </c>
      <c r="H161" s="192">
        <v>8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40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443</v>
      </c>
      <c r="AT161" s="200" t="s">
        <v>136</v>
      </c>
      <c r="AU161" s="200" t="s">
        <v>85</v>
      </c>
      <c r="AY161" s="18" t="s">
        <v>134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83</v>
      </c>
      <c r="BK161" s="201">
        <f>ROUND(I161*H161,2)</f>
        <v>0</v>
      </c>
      <c r="BL161" s="18" t="s">
        <v>443</v>
      </c>
      <c r="BM161" s="200" t="s">
        <v>935</v>
      </c>
    </row>
    <row r="162" spans="1:65" s="14" customFormat="1" x14ac:dyDescent="0.2">
      <c r="B162" s="213"/>
      <c r="C162" s="214"/>
      <c r="D162" s="204" t="s">
        <v>145</v>
      </c>
      <c r="E162" s="215" t="s">
        <v>1</v>
      </c>
      <c r="F162" s="216" t="s">
        <v>936</v>
      </c>
      <c r="G162" s="214"/>
      <c r="H162" s="217">
        <v>8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145</v>
      </c>
      <c r="AU162" s="223" t="s">
        <v>85</v>
      </c>
      <c r="AV162" s="14" t="s">
        <v>85</v>
      </c>
      <c r="AW162" s="14" t="s">
        <v>31</v>
      </c>
      <c r="AX162" s="14" t="s">
        <v>83</v>
      </c>
      <c r="AY162" s="223" t="s">
        <v>134</v>
      </c>
    </row>
    <row r="163" spans="1:65" s="2" customFormat="1" ht="21.8" customHeight="1" x14ac:dyDescent="0.2">
      <c r="A163" s="35"/>
      <c r="B163" s="36"/>
      <c r="C163" s="188" t="s">
        <v>292</v>
      </c>
      <c r="D163" s="188" t="s">
        <v>136</v>
      </c>
      <c r="E163" s="189" t="s">
        <v>937</v>
      </c>
      <c r="F163" s="190" t="s">
        <v>938</v>
      </c>
      <c r="G163" s="191" t="s">
        <v>184</v>
      </c>
      <c r="H163" s="192">
        <v>4.8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40</v>
      </c>
      <c r="O163" s="72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443</v>
      </c>
      <c r="AT163" s="200" t="s">
        <v>136</v>
      </c>
      <c r="AU163" s="200" t="s">
        <v>85</v>
      </c>
      <c r="AY163" s="18" t="s">
        <v>134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83</v>
      </c>
      <c r="BK163" s="201">
        <f>ROUND(I163*H163,2)</f>
        <v>0</v>
      </c>
      <c r="BL163" s="18" t="s">
        <v>443</v>
      </c>
      <c r="BM163" s="200" t="s">
        <v>939</v>
      </c>
    </row>
    <row r="164" spans="1:65" s="14" customFormat="1" x14ac:dyDescent="0.2">
      <c r="B164" s="213"/>
      <c r="C164" s="214"/>
      <c r="D164" s="204" t="s">
        <v>145</v>
      </c>
      <c r="E164" s="215" t="s">
        <v>1</v>
      </c>
      <c r="F164" s="216" t="s">
        <v>940</v>
      </c>
      <c r="G164" s="214"/>
      <c r="H164" s="217">
        <v>4.8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145</v>
      </c>
      <c r="AU164" s="223" t="s">
        <v>85</v>
      </c>
      <c r="AV164" s="14" t="s">
        <v>85</v>
      </c>
      <c r="AW164" s="14" t="s">
        <v>31</v>
      </c>
      <c r="AX164" s="14" t="s">
        <v>83</v>
      </c>
      <c r="AY164" s="223" t="s">
        <v>134</v>
      </c>
    </row>
    <row r="165" spans="1:65" s="2" customFormat="1" ht="33.049999999999997" customHeight="1" x14ac:dyDescent="0.2">
      <c r="A165" s="35"/>
      <c r="B165" s="36"/>
      <c r="C165" s="188" t="s">
        <v>297</v>
      </c>
      <c r="D165" s="188" t="s">
        <v>136</v>
      </c>
      <c r="E165" s="189" t="s">
        <v>941</v>
      </c>
      <c r="F165" s="190" t="s">
        <v>942</v>
      </c>
      <c r="G165" s="191" t="s">
        <v>184</v>
      </c>
      <c r="H165" s="192">
        <v>0.6</v>
      </c>
      <c r="I165" s="193"/>
      <c r="J165" s="194">
        <f>ROUND(I165*H165,2)</f>
        <v>0</v>
      </c>
      <c r="K165" s="195"/>
      <c r="L165" s="40"/>
      <c r="M165" s="196" t="s">
        <v>1</v>
      </c>
      <c r="N165" s="197" t="s">
        <v>40</v>
      </c>
      <c r="O165" s="72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443</v>
      </c>
      <c r="AT165" s="200" t="s">
        <v>136</v>
      </c>
      <c r="AU165" s="200" t="s">
        <v>85</v>
      </c>
      <c r="AY165" s="18" t="s">
        <v>134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83</v>
      </c>
      <c r="BK165" s="201">
        <f>ROUND(I165*H165,2)</f>
        <v>0</v>
      </c>
      <c r="BL165" s="18" t="s">
        <v>443</v>
      </c>
      <c r="BM165" s="200" t="s">
        <v>943</v>
      </c>
    </row>
    <row r="166" spans="1:65" s="14" customFormat="1" x14ac:dyDescent="0.2">
      <c r="B166" s="213"/>
      <c r="C166" s="214"/>
      <c r="D166" s="204" t="s">
        <v>145</v>
      </c>
      <c r="E166" s="215" t="s">
        <v>1</v>
      </c>
      <c r="F166" s="216" t="s">
        <v>944</v>
      </c>
      <c r="G166" s="214"/>
      <c r="H166" s="217">
        <v>0.6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145</v>
      </c>
      <c r="AU166" s="223" t="s">
        <v>85</v>
      </c>
      <c r="AV166" s="14" t="s">
        <v>85</v>
      </c>
      <c r="AW166" s="14" t="s">
        <v>31</v>
      </c>
      <c r="AX166" s="14" t="s">
        <v>83</v>
      </c>
      <c r="AY166" s="223" t="s">
        <v>134</v>
      </c>
    </row>
    <row r="167" spans="1:65" s="2" customFormat="1" ht="33.049999999999997" customHeight="1" x14ac:dyDescent="0.2">
      <c r="A167" s="35"/>
      <c r="B167" s="36"/>
      <c r="C167" s="188" t="s">
        <v>301</v>
      </c>
      <c r="D167" s="188" t="s">
        <v>136</v>
      </c>
      <c r="E167" s="189" t="s">
        <v>945</v>
      </c>
      <c r="F167" s="190" t="s">
        <v>946</v>
      </c>
      <c r="G167" s="191" t="s">
        <v>184</v>
      </c>
      <c r="H167" s="192">
        <v>5.4</v>
      </c>
      <c r="I167" s="193"/>
      <c r="J167" s="194">
        <f>ROUND(I167*H167,2)</f>
        <v>0</v>
      </c>
      <c r="K167" s="195"/>
      <c r="L167" s="40"/>
      <c r="M167" s="196" t="s">
        <v>1</v>
      </c>
      <c r="N167" s="197" t="s">
        <v>40</v>
      </c>
      <c r="O167" s="72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443</v>
      </c>
      <c r="AT167" s="200" t="s">
        <v>136</v>
      </c>
      <c r="AU167" s="200" t="s">
        <v>85</v>
      </c>
      <c r="AY167" s="18" t="s">
        <v>134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83</v>
      </c>
      <c r="BK167" s="201">
        <f>ROUND(I167*H167,2)</f>
        <v>0</v>
      </c>
      <c r="BL167" s="18" t="s">
        <v>443</v>
      </c>
      <c r="BM167" s="200" t="s">
        <v>947</v>
      </c>
    </row>
    <row r="168" spans="1:65" s="14" customFormat="1" x14ac:dyDescent="0.2">
      <c r="B168" s="213"/>
      <c r="C168" s="214"/>
      <c r="D168" s="204" t="s">
        <v>145</v>
      </c>
      <c r="E168" s="214"/>
      <c r="F168" s="216" t="s">
        <v>948</v>
      </c>
      <c r="G168" s="214"/>
      <c r="H168" s="217">
        <v>5.4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145</v>
      </c>
      <c r="AU168" s="223" t="s">
        <v>85</v>
      </c>
      <c r="AV168" s="14" t="s">
        <v>85</v>
      </c>
      <c r="AW168" s="14" t="s">
        <v>4</v>
      </c>
      <c r="AX168" s="14" t="s">
        <v>83</v>
      </c>
      <c r="AY168" s="223" t="s">
        <v>134</v>
      </c>
    </row>
    <row r="169" spans="1:65" s="2" customFormat="1" ht="21.8" customHeight="1" x14ac:dyDescent="0.2">
      <c r="A169" s="35"/>
      <c r="B169" s="36"/>
      <c r="C169" s="188" t="s">
        <v>305</v>
      </c>
      <c r="D169" s="188" t="s">
        <v>136</v>
      </c>
      <c r="E169" s="189" t="s">
        <v>949</v>
      </c>
      <c r="F169" s="190" t="s">
        <v>950</v>
      </c>
      <c r="G169" s="191" t="s">
        <v>168</v>
      </c>
      <c r="H169" s="192">
        <v>10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40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443</v>
      </c>
      <c r="AT169" s="200" t="s">
        <v>136</v>
      </c>
      <c r="AU169" s="200" t="s">
        <v>85</v>
      </c>
      <c r="AY169" s="18" t="s">
        <v>134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83</v>
      </c>
      <c r="BK169" s="201">
        <f>ROUND(I169*H169,2)</f>
        <v>0</v>
      </c>
      <c r="BL169" s="18" t="s">
        <v>443</v>
      </c>
      <c r="BM169" s="200" t="s">
        <v>951</v>
      </c>
    </row>
    <row r="170" spans="1:65" s="2" customFormat="1" ht="21.8" customHeight="1" x14ac:dyDescent="0.2">
      <c r="A170" s="35"/>
      <c r="B170" s="36"/>
      <c r="C170" s="188" t="s">
        <v>309</v>
      </c>
      <c r="D170" s="188" t="s">
        <v>136</v>
      </c>
      <c r="E170" s="189" t="s">
        <v>952</v>
      </c>
      <c r="F170" s="190" t="s">
        <v>953</v>
      </c>
      <c r="G170" s="191" t="s">
        <v>139</v>
      </c>
      <c r="H170" s="192">
        <v>8</v>
      </c>
      <c r="I170" s="193"/>
      <c r="J170" s="194">
        <f>ROUND(I170*H170,2)</f>
        <v>0</v>
      </c>
      <c r="K170" s="195"/>
      <c r="L170" s="40"/>
      <c r="M170" s="196" t="s">
        <v>1</v>
      </c>
      <c r="N170" s="197" t="s">
        <v>40</v>
      </c>
      <c r="O170" s="72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443</v>
      </c>
      <c r="AT170" s="200" t="s">
        <v>136</v>
      </c>
      <c r="AU170" s="200" t="s">
        <v>85</v>
      </c>
      <c r="AY170" s="18" t="s">
        <v>134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83</v>
      </c>
      <c r="BK170" s="201">
        <f>ROUND(I170*H170,2)</f>
        <v>0</v>
      </c>
      <c r="BL170" s="18" t="s">
        <v>443</v>
      </c>
      <c r="BM170" s="200" t="s">
        <v>954</v>
      </c>
    </row>
    <row r="171" spans="1:65" s="2" customFormat="1" ht="16.55" customHeight="1" x14ac:dyDescent="0.2">
      <c r="A171" s="35"/>
      <c r="B171" s="36"/>
      <c r="C171" s="188" t="s">
        <v>313</v>
      </c>
      <c r="D171" s="188" t="s">
        <v>136</v>
      </c>
      <c r="E171" s="189" t="s">
        <v>955</v>
      </c>
      <c r="F171" s="190" t="s">
        <v>956</v>
      </c>
      <c r="G171" s="191" t="s">
        <v>139</v>
      </c>
      <c r="H171" s="192">
        <v>20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40</v>
      </c>
      <c r="O171" s="72"/>
      <c r="P171" s="198">
        <f>O171*H171</f>
        <v>0</v>
      </c>
      <c r="Q171" s="198">
        <v>3.0000000000000001E-5</v>
      </c>
      <c r="R171" s="198">
        <f>Q171*H171</f>
        <v>6.0000000000000006E-4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443</v>
      </c>
      <c r="AT171" s="200" t="s">
        <v>136</v>
      </c>
      <c r="AU171" s="200" t="s">
        <v>85</v>
      </c>
      <c r="AY171" s="18" t="s">
        <v>134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83</v>
      </c>
      <c r="BK171" s="201">
        <f>ROUND(I171*H171,2)</f>
        <v>0</v>
      </c>
      <c r="BL171" s="18" t="s">
        <v>443</v>
      </c>
      <c r="BM171" s="200" t="s">
        <v>957</v>
      </c>
    </row>
    <row r="172" spans="1:65" s="14" customFormat="1" x14ac:dyDescent="0.2">
      <c r="B172" s="213"/>
      <c r="C172" s="214"/>
      <c r="D172" s="204" t="s">
        <v>145</v>
      </c>
      <c r="E172" s="215" t="s">
        <v>1</v>
      </c>
      <c r="F172" s="216" t="s">
        <v>958</v>
      </c>
      <c r="G172" s="214"/>
      <c r="H172" s="217">
        <v>20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145</v>
      </c>
      <c r="AU172" s="223" t="s">
        <v>85</v>
      </c>
      <c r="AV172" s="14" t="s">
        <v>85</v>
      </c>
      <c r="AW172" s="14" t="s">
        <v>31</v>
      </c>
      <c r="AX172" s="14" t="s">
        <v>83</v>
      </c>
      <c r="AY172" s="223" t="s">
        <v>134</v>
      </c>
    </row>
    <row r="173" spans="1:65" s="2" customFormat="1" ht="21.8" customHeight="1" x14ac:dyDescent="0.2">
      <c r="A173" s="35"/>
      <c r="B173" s="36"/>
      <c r="C173" s="188" t="s">
        <v>318</v>
      </c>
      <c r="D173" s="188" t="s">
        <v>136</v>
      </c>
      <c r="E173" s="189" t="s">
        <v>959</v>
      </c>
      <c r="F173" s="190" t="s">
        <v>960</v>
      </c>
      <c r="G173" s="191" t="s">
        <v>184</v>
      </c>
      <c r="H173" s="192">
        <v>0.8</v>
      </c>
      <c r="I173" s="193"/>
      <c r="J173" s="194">
        <f>ROUND(I173*H173,2)</f>
        <v>0</v>
      </c>
      <c r="K173" s="195"/>
      <c r="L173" s="40"/>
      <c r="M173" s="196" t="s">
        <v>1</v>
      </c>
      <c r="N173" s="197" t="s">
        <v>40</v>
      </c>
      <c r="O173" s="72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443</v>
      </c>
      <c r="AT173" s="200" t="s">
        <v>136</v>
      </c>
      <c r="AU173" s="200" t="s">
        <v>85</v>
      </c>
      <c r="AY173" s="18" t="s">
        <v>134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8" t="s">
        <v>83</v>
      </c>
      <c r="BK173" s="201">
        <f>ROUND(I173*H173,2)</f>
        <v>0</v>
      </c>
      <c r="BL173" s="18" t="s">
        <v>443</v>
      </c>
      <c r="BM173" s="200" t="s">
        <v>961</v>
      </c>
    </row>
    <row r="174" spans="1:65" s="2" customFormat="1" ht="21.8" customHeight="1" x14ac:dyDescent="0.2">
      <c r="A174" s="35"/>
      <c r="B174" s="36"/>
      <c r="C174" s="188" t="s">
        <v>323</v>
      </c>
      <c r="D174" s="188" t="s">
        <v>136</v>
      </c>
      <c r="E174" s="189" t="s">
        <v>962</v>
      </c>
      <c r="F174" s="190" t="s">
        <v>963</v>
      </c>
      <c r="G174" s="191" t="s">
        <v>168</v>
      </c>
      <c r="H174" s="192">
        <v>10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40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443</v>
      </c>
      <c r="AT174" s="200" t="s">
        <v>136</v>
      </c>
      <c r="AU174" s="200" t="s">
        <v>85</v>
      </c>
      <c r="AY174" s="18" t="s">
        <v>134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83</v>
      </c>
      <c r="BK174" s="201">
        <f>ROUND(I174*H174,2)</f>
        <v>0</v>
      </c>
      <c r="BL174" s="18" t="s">
        <v>443</v>
      </c>
      <c r="BM174" s="200" t="s">
        <v>964</v>
      </c>
    </row>
    <row r="175" spans="1:65" s="2" customFormat="1" ht="16.55" customHeight="1" x14ac:dyDescent="0.2">
      <c r="A175" s="35"/>
      <c r="B175" s="36"/>
      <c r="C175" s="188" t="s">
        <v>327</v>
      </c>
      <c r="D175" s="188" t="s">
        <v>136</v>
      </c>
      <c r="E175" s="189" t="s">
        <v>965</v>
      </c>
      <c r="F175" s="190" t="s">
        <v>966</v>
      </c>
      <c r="G175" s="191" t="s">
        <v>168</v>
      </c>
      <c r="H175" s="192">
        <v>10</v>
      </c>
      <c r="I175" s="193"/>
      <c r="J175" s="194">
        <f>ROUND(I175*H175,2)</f>
        <v>0</v>
      </c>
      <c r="K175" s="195"/>
      <c r="L175" s="40"/>
      <c r="M175" s="196" t="s">
        <v>1</v>
      </c>
      <c r="N175" s="197" t="s">
        <v>40</v>
      </c>
      <c r="O175" s="72"/>
      <c r="P175" s="198">
        <f>O175*H175</f>
        <v>0</v>
      </c>
      <c r="Q175" s="198">
        <v>6.9999999999999994E-5</v>
      </c>
      <c r="R175" s="198">
        <f>Q175*H175</f>
        <v>6.9999999999999988E-4</v>
      </c>
      <c r="S175" s="198">
        <v>0</v>
      </c>
      <c r="T175" s="19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443</v>
      </c>
      <c r="AT175" s="200" t="s">
        <v>136</v>
      </c>
      <c r="AU175" s="200" t="s">
        <v>85</v>
      </c>
      <c r="AY175" s="18" t="s">
        <v>134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83</v>
      </c>
      <c r="BK175" s="201">
        <f>ROUND(I175*H175,2)</f>
        <v>0</v>
      </c>
      <c r="BL175" s="18" t="s">
        <v>443</v>
      </c>
      <c r="BM175" s="200" t="s">
        <v>967</v>
      </c>
    </row>
    <row r="176" spans="1:65" s="12" customFormat="1" ht="22.75" customHeight="1" x14ac:dyDescent="0.2">
      <c r="B176" s="172"/>
      <c r="C176" s="173"/>
      <c r="D176" s="174" t="s">
        <v>74</v>
      </c>
      <c r="E176" s="186" t="s">
        <v>968</v>
      </c>
      <c r="F176" s="186" t="s">
        <v>969</v>
      </c>
      <c r="G176" s="173"/>
      <c r="H176" s="173"/>
      <c r="I176" s="176"/>
      <c r="J176" s="187">
        <f>BK176</f>
        <v>0</v>
      </c>
      <c r="K176" s="173"/>
      <c r="L176" s="178"/>
      <c r="M176" s="179"/>
      <c r="N176" s="180"/>
      <c r="O176" s="180"/>
      <c r="P176" s="181">
        <f>SUM(P177:P179)</f>
        <v>0</v>
      </c>
      <c r="Q176" s="180"/>
      <c r="R176" s="181">
        <f>SUM(R177:R179)</f>
        <v>0</v>
      </c>
      <c r="S176" s="180"/>
      <c r="T176" s="182">
        <f>SUM(T177:T179)</f>
        <v>0</v>
      </c>
      <c r="AR176" s="183" t="s">
        <v>148</v>
      </c>
      <c r="AT176" s="184" t="s">
        <v>74</v>
      </c>
      <c r="AU176" s="184" t="s">
        <v>83</v>
      </c>
      <c r="AY176" s="183" t="s">
        <v>134</v>
      </c>
      <c r="BK176" s="185">
        <f>SUM(BK177:BK179)</f>
        <v>0</v>
      </c>
    </row>
    <row r="177" spans="1:65" s="2" customFormat="1" ht="21.8" customHeight="1" x14ac:dyDescent="0.2">
      <c r="A177" s="35"/>
      <c r="B177" s="36"/>
      <c r="C177" s="188" t="s">
        <v>331</v>
      </c>
      <c r="D177" s="188" t="s">
        <v>136</v>
      </c>
      <c r="E177" s="189" t="s">
        <v>970</v>
      </c>
      <c r="F177" s="190" t="s">
        <v>971</v>
      </c>
      <c r="G177" s="191" t="s">
        <v>279</v>
      </c>
      <c r="H177" s="192">
        <v>2</v>
      </c>
      <c r="I177" s="193"/>
      <c r="J177" s="194">
        <f>ROUND(I177*H177,2)</f>
        <v>0</v>
      </c>
      <c r="K177" s="195"/>
      <c r="L177" s="40"/>
      <c r="M177" s="196" t="s">
        <v>1</v>
      </c>
      <c r="N177" s="197" t="s">
        <v>40</v>
      </c>
      <c r="O177" s="72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443</v>
      </c>
      <c r="AT177" s="200" t="s">
        <v>136</v>
      </c>
      <c r="AU177" s="200" t="s">
        <v>85</v>
      </c>
      <c r="AY177" s="18" t="s">
        <v>134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83</v>
      </c>
      <c r="BK177" s="201">
        <f>ROUND(I177*H177,2)</f>
        <v>0</v>
      </c>
      <c r="BL177" s="18" t="s">
        <v>443</v>
      </c>
      <c r="BM177" s="200" t="s">
        <v>972</v>
      </c>
    </row>
    <row r="178" spans="1:65" s="2" customFormat="1" ht="21.8" customHeight="1" x14ac:dyDescent="0.2">
      <c r="A178" s="35"/>
      <c r="B178" s="36"/>
      <c r="C178" s="188" t="s">
        <v>335</v>
      </c>
      <c r="D178" s="188" t="s">
        <v>136</v>
      </c>
      <c r="E178" s="189" t="s">
        <v>973</v>
      </c>
      <c r="F178" s="190" t="s">
        <v>974</v>
      </c>
      <c r="G178" s="191" t="s">
        <v>975</v>
      </c>
      <c r="H178" s="192">
        <v>2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40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443</v>
      </c>
      <c r="AT178" s="200" t="s">
        <v>136</v>
      </c>
      <c r="AU178" s="200" t="s">
        <v>85</v>
      </c>
      <c r="AY178" s="18" t="s">
        <v>134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83</v>
      </c>
      <c r="BK178" s="201">
        <f>ROUND(I178*H178,2)</f>
        <v>0</v>
      </c>
      <c r="BL178" s="18" t="s">
        <v>443</v>
      </c>
      <c r="BM178" s="200" t="s">
        <v>976</v>
      </c>
    </row>
    <row r="179" spans="1:65" s="2" customFormat="1" ht="16.55" customHeight="1" x14ac:dyDescent="0.2">
      <c r="A179" s="35"/>
      <c r="B179" s="36"/>
      <c r="C179" s="188" t="s">
        <v>340</v>
      </c>
      <c r="D179" s="188" t="s">
        <v>136</v>
      </c>
      <c r="E179" s="189" t="s">
        <v>977</v>
      </c>
      <c r="F179" s="190" t="s">
        <v>978</v>
      </c>
      <c r="G179" s="191" t="s">
        <v>979</v>
      </c>
      <c r="H179" s="192">
        <v>2</v>
      </c>
      <c r="I179" s="193"/>
      <c r="J179" s="194">
        <f>ROUND(I179*H179,2)</f>
        <v>0</v>
      </c>
      <c r="K179" s="195"/>
      <c r="L179" s="40"/>
      <c r="M179" s="196" t="s">
        <v>1</v>
      </c>
      <c r="N179" s="197" t="s">
        <v>40</v>
      </c>
      <c r="O179" s="72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443</v>
      </c>
      <c r="AT179" s="200" t="s">
        <v>136</v>
      </c>
      <c r="AU179" s="200" t="s">
        <v>85</v>
      </c>
      <c r="AY179" s="18" t="s">
        <v>134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8" t="s">
        <v>83</v>
      </c>
      <c r="BK179" s="201">
        <f>ROUND(I179*H179,2)</f>
        <v>0</v>
      </c>
      <c r="BL179" s="18" t="s">
        <v>443</v>
      </c>
      <c r="BM179" s="200" t="s">
        <v>980</v>
      </c>
    </row>
    <row r="180" spans="1:65" s="12" customFormat="1" ht="26.05" customHeight="1" x14ac:dyDescent="0.25">
      <c r="B180" s="172"/>
      <c r="C180" s="173"/>
      <c r="D180" s="174" t="s">
        <v>74</v>
      </c>
      <c r="E180" s="175" t="s">
        <v>981</v>
      </c>
      <c r="F180" s="175" t="s">
        <v>982</v>
      </c>
      <c r="G180" s="173"/>
      <c r="H180" s="173"/>
      <c r="I180" s="176"/>
      <c r="J180" s="177">
        <f>BK180</f>
        <v>0</v>
      </c>
      <c r="K180" s="173"/>
      <c r="L180" s="178"/>
      <c r="M180" s="179"/>
      <c r="N180" s="180"/>
      <c r="O180" s="180"/>
      <c r="P180" s="181">
        <f>SUM(P181:P182)</f>
        <v>0</v>
      </c>
      <c r="Q180" s="180"/>
      <c r="R180" s="181">
        <f>SUM(R181:R182)</f>
        <v>0</v>
      </c>
      <c r="S180" s="180"/>
      <c r="T180" s="182">
        <f>SUM(T181:T182)</f>
        <v>0</v>
      </c>
      <c r="AR180" s="183" t="s">
        <v>140</v>
      </c>
      <c r="AT180" s="184" t="s">
        <v>74</v>
      </c>
      <c r="AU180" s="184" t="s">
        <v>75</v>
      </c>
      <c r="AY180" s="183" t="s">
        <v>134</v>
      </c>
      <c r="BK180" s="185">
        <f>SUM(BK181:BK182)</f>
        <v>0</v>
      </c>
    </row>
    <row r="181" spans="1:65" s="2" customFormat="1" ht="16.55" customHeight="1" x14ac:dyDescent="0.2">
      <c r="A181" s="35"/>
      <c r="B181" s="36"/>
      <c r="C181" s="188" t="s">
        <v>344</v>
      </c>
      <c r="D181" s="188" t="s">
        <v>136</v>
      </c>
      <c r="E181" s="189" t="s">
        <v>983</v>
      </c>
      <c r="F181" s="190" t="s">
        <v>984</v>
      </c>
      <c r="G181" s="191" t="s">
        <v>158</v>
      </c>
      <c r="H181" s="192">
        <v>25</v>
      </c>
      <c r="I181" s="193"/>
      <c r="J181" s="194">
        <f>ROUND(I181*H181,2)</f>
        <v>0</v>
      </c>
      <c r="K181" s="195"/>
      <c r="L181" s="40"/>
      <c r="M181" s="196" t="s">
        <v>1</v>
      </c>
      <c r="N181" s="197" t="s">
        <v>40</v>
      </c>
      <c r="O181" s="72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0" t="s">
        <v>450</v>
      </c>
      <c r="AT181" s="200" t="s">
        <v>136</v>
      </c>
      <c r="AU181" s="200" t="s">
        <v>83</v>
      </c>
      <c r="AY181" s="18" t="s">
        <v>134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8" t="s">
        <v>83</v>
      </c>
      <c r="BK181" s="201">
        <f>ROUND(I181*H181,2)</f>
        <v>0</v>
      </c>
      <c r="BL181" s="18" t="s">
        <v>450</v>
      </c>
      <c r="BM181" s="200" t="s">
        <v>985</v>
      </c>
    </row>
    <row r="182" spans="1:65" s="2" customFormat="1" ht="21.8" customHeight="1" x14ac:dyDescent="0.2">
      <c r="A182" s="35"/>
      <c r="B182" s="36"/>
      <c r="C182" s="188" t="s">
        <v>348</v>
      </c>
      <c r="D182" s="188" t="s">
        <v>136</v>
      </c>
      <c r="E182" s="189" t="s">
        <v>986</v>
      </c>
      <c r="F182" s="190" t="s">
        <v>987</v>
      </c>
      <c r="G182" s="191" t="s">
        <v>158</v>
      </c>
      <c r="H182" s="192">
        <v>8</v>
      </c>
      <c r="I182" s="193"/>
      <c r="J182" s="194">
        <f>ROUND(I182*H182,2)</f>
        <v>0</v>
      </c>
      <c r="K182" s="195"/>
      <c r="L182" s="40"/>
      <c r="M182" s="257" t="s">
        <v>1</v>
      </c>
      <c r="N182" s="258" t="s">
        <v>40</v>
      </c>
      <c r="O182" s="259"/>
      <c r="P182" s="260">
        <f>O182*H182</f>
        <v>0</v>
      </c>
      <c r="Q182" s="260">
        <v>0</v>
      </c>
      <c r="R182" s="260">
        <f>Q182*H182</f>
        <v>0</v>
      </c>
      <c r="S182" s="260">
        <v>0</v>
      </c>
      <c r="T182" s="26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450</v>
      </c>
      <c r="AT182" s="200" t="s">
        <v>136</v>
      </c>
      <c r="AU182" s="200" t="s">
        <v>83</v>
      </c>
      <c r="AY182" s="18" t="s">
        <v>134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83</v>
      </c>
      <c r="BK182" s="201">
        <f>ROUND(I182*H182,2)</f>
        <v>0</v>
      </c>
      <c r="BL182" s="18" t="s">
        <v>450</v>
      </c>
      <c r="BM182" s="200" t="s">
        <v>988</v>
      </c>
    </row>
    <row r="183" spans="1:65" s="2" customFormat="1" ht="6.9" customHeight="1" x14ac:dyDescent="0.2">
      <c r="A183" s="35"/>
      <c r="B183" s="55"/>
      <c r="C183" s="56"/>
      <c r="D183" s="56"/>
      <c r="E183" s="56"/>
      <c r="F183" s="56"/>
      <c r="G183" s="56"/>
      <c r="H183" s="56"/>
      <c r="I183" s="56"/>
      <c r="J183" s="56"/>
      <c r="K183" s="56"/>
      <c r="L183" s="40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algorithmName="SHA-512" hashValue="JubD6c5lvOj+sjEEHocQ+roBzHEurWNLadW7TlFGcy+SBP/NsPLGpKXvs7NiJRlYydokz3SZQpq96dlVg3VD/g==" saltValue="P62oDt2xec1YIUnwxQcQ56ro338D+5l2v8djA5O1aFXFXgpCnV9vbGRDH1LnPwmtpdKq/LuGdlrJT2TEDf9z6A==" spinCount="100000" sheet="1" objects="1" scenarios="1" formatColumns="0" formatRows="0" autoFilter="0"/>
  <autoFilter ref="C123:K18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workbookViewId="0"/>
  </sheetViews>
  <sheetFormatPr defaultRowHeight="10.5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7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97</v>
      </c>
    </row>
    <row r="3" spans="1:46" s="1" customFormat="1" ht="6.9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" customHeight="1" x14ac:dyDescent="0.2">
      <c r="B4" s="21"/>
      <c r="D4" s="111" t="s">
        <v>98</v>
      </c>
      <c r="L4" s="21"/>
      <c r="M4" s="112" t="s">
        <v>10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1.95" customHeight="1" x14ac:dyDescent="0.2">
      <c r="B6" s="21"/>
      <c r="D6" s="113" t="s">
        <v>16</v>
      </c>
      <c r="L6" s="21"/>
    </row>
    <row r="7" spans="1:46" s="1" customFormat="1" ht="16.55" customHeight="1" x14ac:dyDescent="0.2">
      <c r="B7" s="21"/>
      <c r="E7" s="338" t="str">
        <f>'Rekapitulace stavby'!K6</f>
        <v>Kanalizace Na Loukách II.etapa</v>
      </c>
      <c r="F7" s="339"/>
      <c r="G7" s="339"/>
      <c r="H7" s="339"/>
      <c r="L7" s="21"/>
    </row>
    <row r="8" spans="1:46" s="2" customFormat="1" ht="11.95" customHeight="1" x14ac:dyDescent="0.2">
      <c r="A8" s="35"/>
      <c r="B8" s="40"/>
      <c r="C8" s="35"/>
      <c r="D8" s="113" t="s">
        <v>99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5" customHeight="1" x14ac:dyDescent="0.2">
      <c r="A9" s="35"/>
      <c r="B9" s="40"/>
      <c r="C9" s="35"/>
      <c r="D9" s="35"/>
      <c r="E9" s="340" t="s">
        <v>989</v>
      </c>
      <c r="F9" s="341"/>
      <c r="G9" s="341"/>
      <c r="H9" s="34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1.95" customHeight="1" x14ac:dyDescent="0.2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95" customHeight="1" x14ac:dyDescent="0.2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24. 2. 2021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95" customHeight="1" x14ac:dyDescent="0.2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4" t="s">
        <v>21</v>
      </c>
      <c r="F15" s="35"/>
      <c r="G15" s="35"/>
      <c r="H15" s="35"/>
      <c r="I15" s="113" t="s">
        <v>26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1.95" customHeight="1" x14ac:dyDescent="0.2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42" t="str">
        <f>'Rekapitulace stavby'!E14</f>
        <v>Vyplň údaj</v>
      </c>
      <c r="F18" s="343"/>
      <c r="G18" s="343"/>
      <c r="H18" s="343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1.95" customHeight="1" x14ac:dyDescent="0.2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4" t="s">
        <v>30</v>
      </c>
      <c r="F21" s="35"/>
      <c r="G21" s="35"/>
      <c r="H21" s="35"/>
      <c r="I21" s="113" t="s">
        <v>26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1.95" customHeight="1" x14ac:dyDescent="0.2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4" t="s">
        <v>33</v>
      </c>
      <c r="F24" s="35"/>
      <c r="G24" s="35"/>
      <c r="H24" s="35"/>
      <c r="I24" s="113" t="s">
        <v>26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1.95" customHeight="1" x14ac:dyDescent="0.2">
      <c r="A26" s="35"/>
      <c r="B26" s="40"/>
      <c r="C26" s="35"/>
      <c r="D26" s="113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5" customHeight="1" x14ac:dyDescent="0.2">
      <c r="A27" s="116"/>
      <c r="B27" s="117"/>
      <c r="C27" s="116"/>
      <c r="D27" s="116"/>
      <c r="E27" s="344" t="s">
        <v>1</v>
      </c>
      <c r="F27" s="344"/>
      <c r="G27" s="344"/>
      <c r="H27" s="34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 x14ac:dyDescent="0.2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121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40"/>
      <c r="C32" s="35"/>
      <c r="D32" s="35"/>
      <c r="E32" s="35"/>
      <c r="F32" s="122" t="s">
        <v>37</v>
      </c>
      <c r="G32" s="35"/>
      <c r="H32" s="35"/>
      <c r="I32" s="122" t="s">
        <v>36</v>
      </c>
      <c r="J32" s="122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40"/>
      <c r="C33" s="35"/>
      <c r="D33" s="123" t="s">
        <v>39</v>
      </c>
      <c r="E33" s="113" t="s">
        <v>40</v>
      </c>
      <c r="F33" s="124">
        <f>ROUND((SUM(BE127:BE215)),  2)</f>
        <v>0</v>
      </c>
      <c r="G33" s="35"/>
      <c r="H33" s="35"/>
      <c r="I33" s="125">
        <v>0.21</v>
      </c>
      <c r="J33" s="124">
        <f>ROUND(((SUM(BE127:BE215))*I33),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40"/>
      <c r="C34" s="35"/>
      <c r="D34" s="35"/>
      <c r="E34" s="113" t="s">
        <v>41</v>
      </c>
      <c r="F34" s="124">
        <f>ROUND((SUM(BF127:BF215)),  2)</f>
        <v>0</v>
      </c>
      <c r="G34" s="35"/>
      <c r="H34" s="35"/>
      <c r="I34" s="125">
        <v>0.15</v>
      </c>
      <c r="J34" s="124">
        <f>ROUND(((SUM(BF127:BF215))*I34),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13" t="s">
        <v>42</v>
      </c>
      <c r="F35" s="124">
        <f>ROUND((SUM(BG127:BG215)),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13" t="s">
        <v>43</v>
      </c>
      <c r="F36" s="124">
        <f>ROUND((SUM(BH127:BH215)),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13" t="s">
        <v>44</v>
      </c>
      <c r="F37" s="124">
        <f>ROUND((SUM(BI127:BI215)),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 x14ac:dyDescent="0.2">
      <c r="A39" s="35"/>
      <c r="B39" s="40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 x14ac:dyDescent="0.2">
      <c r="B41" s="21"/>
      <c r="L41" s="21"/>
    </row>
    <row r="42" spans="1:31" s="1" customFormat="1" ht="14.4" customHeight="1" x14ac:dyDescent="0.2">
      <c r="B42" s="21"/>
      <c r="L42" s="21"/>
    </row>
    <row r="43" spans="1:31" s="1" customFormat="1" ht="14.4" customHeight="1" x14ac:dyDescent="0.2">
      <c r="B43" s="21"/>
      <c r="L43" s="21"/>
    </row>
    <row r="44" spans="1:31" s="1" customFormat="1" ht="14.4" customHeight="1" x14ac:dyDescent="0.2">
      <c r="B44" s="21"/>
      <c r="L44" s="21"/>
    </row>
    <row r="45" spans="1:31" s="1" customFormat="1" ht="14.4" customHeight="1" x14ac:dyDescent="0.2">
      <c r="B45" s="21"/>
      <c r="L45" s="21"/>
    </row>
    <row r="46" spans="1:31" s="1" customFormat="1" ht="14.4" customHeight="1" x14ac:dyDescent="0.2">
      <c r="B46" s="21"/>
      <c r="L46" s="21"/>
    </row>
    <row r="47" spans="1:31" s="1" customFormat="1" ht="14.4" customHeight="1" x14ac:dyDescent="0.2">
      <c r="B47" s="21"/>
      <c r="L47" s="21"/>
    </row>
    <row r="48" spans="1:31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52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2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45" x14ac:dyDescent="0.2">
      <c r="A61" s="35"/>
      <c r="B61" s="40"/>
      <c r="C61" s="35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3.1" x14ac:dyDescent="0.2">
      <c r="A65" s="35"/>
      <c r="B65" s="40"/>
      <c r="C65" s="35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45" x14ac:dyDescent="0.2">
      <c r="A76" s="35"/>
      <c r="B76" s="40"/>
      <c r="C76" s="35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101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1.95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5" customHeight="1" x14ac:dyDescent="0.2">
      <c r="A85" s="35"/>
      <c r="B85" s="36"/>
      <c r="C85" s="37"/>
      <c r="D85" s="37"/>
      <c r="E85" s="336" t="str">
        <f>E7</f>
        <v>Kanalizace Na Loukách II.etapa</v>
      </c>
      <c r="F85" s="337"/>
      <c r="G85" s="337"/>
      <c r="H85" s="33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1.95" customHeight="1" x14ac:dyDescent="0.2">
      <c r="A86" s="35"/>
      <c r="B86" s="36"/>
      <c r="C86" s="30" t="s">
        <v>99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5" customHeight="1" x14ac:dyDescent="0.2">
      <c r="A87" s="35"/>
      <c r="B87" s="36"/>
      <c r="C87" s="37"/>
      <c r="D87" s="37"/>
      <c r="E87" s="324" t="str">
        <f>E9</f>
        <v>04 - SO 04 Kanalizační přípojky</v>
      </c>
      <c r="F87" s="335"/>
      <c r="G87" s="335"/>
      <c r="H87" s="33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1.95" customHeight="1" x14ac:dyDescent="0.2">
      <c r="A89" s="35"/>
      <c r="B89" s="36"/>
      <c r="C89" s="30" t="s">
        <v>20</v>
      </c>
      <c r="D89" s="37"/>
      <c r="E89" s="37"/>
      <c r="F89" s="28" t="str">
        <f>F12</f>
        <v>Město Bohumín</v>
      </c>
      <c r="G89" s="37"/>
      <c r="H89" s="37"/>
      <c r="I89" s="30" t="s">
        <v>22</v>
      </c>
      <c r="J89" s="67" t="str">
        <f>IF(J12="","",J12)</f>
        <v>24. 2. 2021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5" customHeight="1" x14ac:dyDescent="0.2">
      <c r="A91" s="35"/>
      <c r="B91" s="36"/>
      <c r="C91" s="30" t="s">
        <v>24</v>
      </c>
      <c r="D91" s="37"/>
      <c r="E91" s="37"/>
      <c r="F91" s="28" t="str">
        <f>E15</f>
        <v>Město Bohumín</v>
      </c>
      <c r="G91" s="37"/>
      <c r="H91" s="37"/>
      <c r="I91" s="30" t="s">
        <v>29</v>
      </c>
      <c r="J91" s="33" t="str">
        <f>E21</f>
        <v>Rechtik-PROJEKT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5" customHeight="1" x14ac:dyDescent="0.2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Josef Rechtik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3" customHeight="1" x14ac:dyDescent="0.2">
      <c r="A94" s="35"/>
      <c r="B94" s="36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75" customHeight="1" x14ac:dyDescent="0.2">
      <c r="A96" s="35"/>
      <c r="B96" s="36"/>
      <c r="C96" s="147" t="s">
        <v>104</v>
      </c>
      <c r="D96" s="37"/>
      <c r="E96" s="37"/>
      <c r="F96" s="37"/>
      <c r="G96" s="37"/>
      <c r="H96" s="37"/>
      <c r="I96" s="37"/>
      <c r="J96" s="85">
        <f>J127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105</v>
      </c>
    </row>
    <row r="97" spans="1:31" s="9" customFormat="1" ht="24.9" customHeight="1" x14ac:dyDescent="0.2">
      <c r="B97" s="148"/>
      <c r="C97" s="149"/>
      <c r="D97" s="150" t="s">
        <v>106</v>
      </c>
      <c r="E97" s="151"/>
      <c r="F97" s="151"/>
      <c r="G97" s="151"/>
      <c r="H97" s="151"/>
      <c r="I97" s="151"/>
      <c r="J97" s="152">
        <f>J128</f>
        <v>0</v>
      </c>
      <c r="K97" s="149"/>
      <c r="L97" s="153"/>
    </row>
    <row r="98" spans="1:31" s="10" customFormat="1" ht="20" customHeight="1" x14ac:dyDescent="0.2">
      <c r="B98" s="154"/>
      <c r="C98" s="155"/>
      <c r="D98" s="156" t="s">
        <v>107</v>
      </c>
      <c r="E98" s="157"/>
      <c r="F98" s="157"/>
      <c r="G98" s="157"/>
      <c r="H98" s="157"/>
      <c r="I98" s="157"/>
      <c r="J98" s="158">
        <f>J129</f>
        <v>0</v>
      </c>
      <c r="K98" s="155"/>
      <c r="L98" s="159"/>
    </row>
    <row r="99" spans="1:31" s="10" customFormat="1" ht="20" customHeight="1" x14ac:dyDescent="0.2">
      <c r="B99" s="154"/>
      <c r="C99" s="155"/>
      <c r="D99" s="156" t="s">
        <v>110</v>
      </c>
      <c r="E99" s="157"/>
      <c r="F99" s="157"/>
      <c r="G99" s="157"/>
      <c r="H99" s="157"/>
      <c r="I99" s="157"/>
      <c r="J99" s="158">
        <f>J165</f>
        <v>0</v>
      </c>
      <c r="K99" s="155"/>
      <c r="L99" s="159"/>
    </row>
    <row r="100" spans="1:31" s="10" customFormat="1" ht="20" customHeight="1" x14ac:dyDescent="0.2">
      <c r="B100" s="154"/>
      <c r="C100" s="155"/>
      <c r="D100" s="156" t="s">
        <v>111</v>
      </c>
      <c r="E100" s="157"/>
      <c r="F100" s="157"/>
      <c r="G100" s="157"/>
      <c r="H100" s="157"/>
      <c r="I100" s="157"/>
      <c r="J100" s="158">
        <f>J168</f>
        <v>0</v>
      </c>
      <c r="K100" s="155"/>
      <c r="L100" s="159"/>
    </row>
    <row r="101" spans="1:31" s="10" customFormat="1" ht="20" customHeight="1" x14ac:dyDescent="0.2">
      <c r="B101" s="154"/>
      <c r="C101" s="155"/>
      <c r="D101" s="156" t="s">
        <v>112</v>
      </c>
      <c r="E101" s="157"/>
      <c r="F101" s="157"/>
      <c r="G101" s="157"/>
      <c r="H101" s="157"/>
      <c r="I101" s="157"/>
      <c r="J101" s="158">
        <f>J174</f>
        <v>0</v>
      </c>
      <c r="K101" s="155"/>
      <c r="L101" s="159"/>
    </row>
    <row r="102" spans="1:31" s="10" customFormat="1" ht="20" customHeight="1" x14ac:dyDescent="0.2">
      <c r="B102" s="154"/>
      <c r="C102" s="155"/>
      <c r="D102" s="156" t="s">
        <v>113</v>
      </c>
      <c r="E102" s="157"/>
      <c r="F102" s="157"/>
      <c r="G102" s="157"/>
      <c r="H102" s="157"/>
      <c r="I102" s="157"/>
      <c r="J102" s="158">
        <f>J194</f>
        <v>0</v>
      </c>
      <c r="K102" s="155"/>
      <c r="L102" s="159"/>
    </row>
    <row r="103" spans="1:31" s="10" customFormat="1" ht="14.9" customHeight="1" x14ac:dyDescent="0.2">
      <c r="B103" s="154"/>
      <c r="C103" s="155"/>
      <c r="D103" s="156" t="s">
        <v>114</v>
      </c>
      <c r="E103" s="157"/>
      <c r="F103" s="157"/>
      <c r="G103" s="157"/>
      <c r="H103" s="157"/>
      <c r="I103" s="157"/>
      <c r="J103" s="158">
        <f>J202</f>
        <v>0</v>
      </c>
      <c r="K103" s="155"/>
      <c r="L103" s="159"/>
    </row>
    <row r="104" spans="1:31" s="10" customFormat="1" ht="20" customHeight="1" x14ac:dyDescent="0.2">
      <c r="B104" s="154"/>
      <c r="C104" s="155"/>
      <c r="D104" s="156" t="s">
        <v>115</v>
      </c>
      <c r="E104" s="157"/>
      <c r="F104" s="157"/>
      <c r="G104" s="157"/>
      <c r="H104" s="157"/>
      <c r="I104" s="157"/>
      <c r="J104" s="158">
        <f>J205</f>
        <v>0</v>
      </c>
      <c r="K104" s="155"/>
      <c r="L104" s="159"/>
    </row>
    <row r="105" spans="1:31" s="9" customFormat="1" ht="24.9" customHeight="1" x14ac:dyDescent="0.2">
      <c r="B105" s="148"/>
      <c r="C105" s="149"/>
      <c r="D105" s="150" t="s">
        <v>116</v>
      </c>
      <c r="E105" s="151"/>
      <c r="F105" s="151"/>
      <c r="G105" s="151"/>
      <c r="H105" s="151"/>
      <c r="I105" s="151"/>
      <c r="J105" s="152">
        <f>J211</f>
        <v>0</v>
      </c>
      <c r="K105" s="149"/>
      <c r="L105" s="153"/>
    </row>
    <row r="106" spans="1:31" s="10" customFormat="1" ht="20" customHeight="1" x14ac:dyDescent="0.2">
      <c r="B106" s="154"/>
      <c r="C106" s="155"/>
      <c r="D106" s="156" t="s">
        <v>117</v>
      </c>
      <c r="E106" s="157"/>
      <c r="F106" s="157"/>
      <c r="G106" s="157"/>
      <c r="H106" s="157"/>
      <c r="I106" s="157"/>
      <c r="J106" s="158">
        <f>J212</f>
        <v>0</v>
      </c>
      <c r="K106" s="155"/>
      <c r="L106" s="159"/>
    </row>
    <row r="107" spans="1:31" s="9" customFormat="1" ht="24.9" customHeight="1" x14ac:dyDescent="0.2">
      <c r="B107" s="148"/>
      <c r="C107" s="149"/>
      <c r="D107" s="150" t="s">
        <v>845</v>
      </c>
      <c r="E107" s="151"/>
      <c r="F107" s="151"/>
      <c r="G107" s="151"/>
      <c r="H107" s="151"/>
      <c r="I107" s="151"/>
      <c r="J107" s="152">
        <f>J214</f>
        <v>0</v>
      </c>
      <c r="K107" s="149"/>
      <c r="L107" s="153"/>
    </row>
    <row r="108" spans="1:31" s="2" customFormat="1" ht="21.8" customHeight="1" x14ac:dyDescent="0.2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" customHeight="1" x14ac:dyDescent="0.2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63" s="2" customFormat="1" ht="6.9" customHeight="1" x14ac:dyDescent="0.2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.9" customHeight="1" x14ac:dyDescent="0.2">
      <c r="A114" s="35"/>
      <c r="B114" s="36"/>
      <c r="C114" s="24" t="s">
        <v>119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6.9" customHeight="1" x14ac:dyDescent="0.2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1.95" customHeight="1" x14ac:dyDescent="0.2">
      <c r="A116" s="35"/>
      <c r="B116" s="36"/>
      <c r="C116" s="30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6.55" customHeight="1" x14ac:dyDescent="0.2">
      <c r="A117" s="35"/>
      <c r="B117" s="36"/>
      <c r="C117" s="37"/>
      <c r="D117" s="37"/>
      <c r="E117" s="336" t="str">
        <f>E7</f>
        <v>Kanalizace Na Loukách II.etapa</v>
      </c>
      <c r="F117" s="337"/>
      <c r="G117" s="337"/>
      <c r="H117" s="3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1.95" customHeight="1" x14ac:dyDescent="0.2">
      <c r="A118" s="35"/>
      <c r="B118" s="36"/>
      <c r="C118" s="30" t="s">
        <v>99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5" customHeight="1" x14ac:dyDescent="0.2">
      <c r="A119" s="35"/>
      <c r="B119" s="36"/>
      <c r="C119" s="37"/>
      <c r="D119" s="37"/>
      <c r="E119" s="324" t="str">
        <f>E9</f>
        <v>04 - SO 04 Kanalizační přípojky</v>
      </c>
      <c r="F119" s="335"/>
      <c r="G119" s="335"/>
      <c r="H119" s="335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" customHeight="1" x14ac:dyDescent="0.2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1.95" customHeight="1" x14ac:dyDescent="0.2">
      <c r="A121" s="35"/>
      <c r="B121" s="36"/>
      <c r="C121" s="30" t="s">
        <v>20</v>
      </c>
      <c r="D121" s="37"/>
      <c r="E121" s="37"/>
      <c r="F121" s="28" t="str">
        <f>F12</f>
        <v>Město Bohumín</v>
      </c>
      <c r="G121" s="37"/>
      <c r="H121" s="37"/>
      <c r="I121" s="30" t="s">
        <v>22</v>
      </c>
      <c r="J121" s="67" t="str">
        <f>IF(J12="","",J12)</f>
        <v>24. 2. 2021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" customHeight="1" x14ac:dyDescent="0.2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5" customHeight="1" x14ac:dyDescent="0.2">
      <c r="A123" s="35"/>
      <c r="B123" s="36"/>
      <c r="C123" s="30" t="s">
        <v>24</v>
      </c>
      <c r="D123" s="37"/>
      <c r="E123" s="37"/>
      <c r="F123" s="28" t="str">
        <f>E15</f>
        <v>Město Bohumín</v>
      </c>
      <c r="G123" s="37"/>
      <c r="H123" s="37"/>
      <c r="I123" s="30" t="s">
        <v>29</v>
      </c>
      <c r="J123" s="33" t="str">
        <f>E21</f>
        <v>Rechtik-PROJEKT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5" customHeight="1" x14ac:dyDescent="0.2">
      <c r="A124" s="35"/>
      <c r="B124" s="36"/>
      <c r="C124" s="30" t="s">
        <v>27</v>
      </c>
      <c r="D124" s="37"/>
      <c r="E124" s="37"/>
      <c r="F124" s="28" t="str">
        <f>IF(E18="","",E18)</f>
        <v>Vyplň údaj</v>
      </c>
      <c r="G124" s="37"/>
      <c r="H124" s="37"/>
      <c r="I124" s="30" t="s">
        <v>32</v>
      </c>
      <c r="J124" s="33" t="str">
        <f>E24</f>
        <v>Josef Rechtik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 x14ac:dyDescent="0.2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3" customHeight="1" x14ac:dyDescent="0.2">
      <c r="A126" s="160"/>
      <c r="B126" s="161"/>
      <c r="C126" s="162" t="s">
        <v>120</v>
      </c>
      <c r="D126" s="163" t="s">
        <v>60</v>
      </c>
      <c r="E126" s="163" t="s">
        <v>56</v>
      </c>
      <c r="F126" s="163" t="s">
        <v>57</v>
      </c>
      <c r="G126" s="163" t="s">
        <v>121</v>
      </c>
      <c r="H126" s="163" t="s">
        <v>122</v>
      </c>
      <c r="I126" s="163" t="s">
        <v>123</v>
      </c>
      <c r="J126" s="164" t="s">
        <v>103</v>
      </c>
      <c r="K126" s="165" t="s">
        <v>124</v>
      </c>
      <c r="L126" s="166"/>
      <c r="M126" s="76" t="s">
        <v>1</v>
      </c>
      <c r="N126" s="77" t="s">
        <v>39</v>
      </c>
      <c r="O126" s="77" t="s">
        <v>125</v>
      </c>
      <c r="P126" s="77" t="s">
        <v>126</v>
      </c>
      <c r="Q126" s="77" t="s">
        <v>127</v>
      </c>
      <c r="R126" s="77" t="s">
        <v>128</v>
      </c>
      <c r="S126" s="77" t="s">
        <v>129</v>
      </c>
      <c r="T126" s="78" t="s">
        <v>130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pans="1:63" s="2" customFormat="1" ht="22.75" customHeight="1" x14ac:dyDescent="0.25">
      <c r="A127" s="35"/>
      <c r="B127" s="36"/>
      <c r="C127" s="83" t="s">
        <v>131</v>
      </c>
      <c r="D127" s="37"/>
      <c r="E127" s="37"/>
      <c r="F127" s="37"/>
      <c r="G127" s="37"/>
      <c r="H127" s="37"/>
      <c r="I127" s="37"/>
      <c r="J127" s="167">
        <f>BK127</f>
        <v>0</v>
      </c>
      <c r="K127" s="37"/>
      <c r="L127" s="40"/>
      <c r="M127" s="79"/>
      <c r="N127" s="168"/>
      <c r="O127" s="80"/>
      <c r="P127" s="169">
        <f>P128+P211+P214</f>
        <v>0</v>
      </c>
      <c r="Q127" s="80"/>
      <c r="R127" s="169">
        <f>R128+R211+R214</f>
        <v>12.179770999999999</v>
      </c>
      <c r="S127" s="80"/>
      <c r="T127" s="170">
        <f>T128+T211+T214</f>
        <v>17.230599999999999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74</v>
      </c>
      <c r="AU127" s="18" t="s">
        <v>105</v>
      </c>
      <c r="BK127" s="171">
        <f>BK128+BK211+BK214</f>
        <v>0</v>
      </c>
    </row>
    <row r="128" spans="1:63" s="12" customFormat="1" ht="26.05" customHeight="1" x14ac:dyDescent="0.25">
      <c r="B128" s="172"/>
      <c r="C128" s="173"/>
      <c r="D128" s="174" t="s">
        <v>74</v>
      </c>
      <c r="E128" s="175" t="s">
        <v>132</v>
      </c>
      <c r="F128" s="175" t="s">
        <v>133</v>
      </c>
      <c r="G128" s="173"/>
      <c r="H128" s="173"/>
      <c r="I128" s="176"/>
      <c r="J128" s="177">
        <f>BK128</f>
        <v>0</v>
      </c>
      <c r="K128" s="173"/>
      <c r="L128" s="178"/>
      <c r="M128" s="179"/>
      <c r="N128" s="180"/>
      <c r="O128" s="180"/>
      <c r="P128" s="181">
        <f>P129+P165+P168+P174+P194+P205</f>
        <v>0</v>
      </c>
      <c r="Q128" s="180"/>
      <c r="R128" s="181">
        <f>R129+R165+R168+R174+R194+R205</f>
        <v>12.178780999999999</v>
      </c>
      <c r="S128" s="180"/>
      <c r="T128" s="182">
        <f>T129+T165+T168+T174+T194+T205</f>
        <v>17.230599999999999</v>
      </c>
      <c r="AR128" s="183" t="s">
        <v>83</v>
      </c>
      <c r="AT128" s="184" t="s">
        <v>74</v>
      </c>
      <c r="AU128" s="184" t="s">
        <v>75</v>
      </c>
      <c r="AY128" s="183" t="s">
        <v>134</v>
      </c>
      <c r="BK128" s="185">
        <f>BK129+BK165+BK168+BK174+BK194+BK205</f>
        <v>0</v>
      </c>
    </row>
    <row r="129" spans="1:65" s="12" customFormat="1" ht="22.75" customHeight="1" x14ac:dyDescent="0.2">
      <c r="B129" s="172"/>
      <c r="C129" s="173"/>
      <c r="D129" s="174" t="s">
        <v>74</v>
      </c>
      <c r="E129" s="186" t="s">
        <v>83</v>
      </c>
      <c r="F129" s="186" t="s">
        <v>135</v>
      </c>
      <c r="G129" s="173"/>
      <c r="H129" s="173"/>
      <c r="I129" s="176"/>
      <c r="J129" s="187">
        <f>BK129</f>
        <v>0</v>
      </c>
      <c r="K129" s="173"/>
      <c r="L129" s="178"/>
      <c r="M129" s="179"/>
      <c r="N129" s="180"/>
      <c r="O129" s="180"/>
      <c r="P129" s="181">
        <f>SUM(P130:P164)</f>
        <v>0</v>
      </c>
      <c r="Q129" s="180"/>
      <c r="R129" s="181">
        <f>SUM(R130:R164)</f>
        <v>11.608039999999999</v>
      </c>
      <c r="S129" s="180"/>
      <c r="T129" s="182">
        <f>SUM(T130:T164)</f>
        <v>5.2</v>
      </c>
      <c r="AR129" s="183" t="s">
        <v>83</v>
      </c>
      <c r="AT129" s="184" t="s">
        <v>74</v>
      </c>
      <c r="AU129" s="184" t="s">
        <v>83</v>
      </c>
      <c r="AY129" s="183" t="s">
        <v>134</v>
      </c>
      <c r="BK129" s="185">
        <f>SUM(BK130:BK164)</f>
        <v>0</v>
      </c>
    </row>
    <row r="130" spans="1:65" s="2" customFormat="1" ht="33.049999999999997" customHeight="1" x14ac:dyDescent="0.2">
      <c r="A130" s="35"/>
      <c r="B130" s="36"/>
      <c r="C130" s="188" t="s">
        <v>83</v>
      </c>
      <c r="D130" s="188" t="s">
        <v>136</v>
      </c>
      <c r="E130" s="189" t="s">
        <v>137</v>
      </c>
      <c r="F130" s="190" t="s">
        <v>138</v>
      </c>
      <c r="G130" s="191" t="s">
        <v>139</v>
      </c>
      <c r="H130" s="192">
        <v>10</v>
      </c>
      <c r="I130" s="193"/>
      <c r="J130" s="194">
        <f>ROUND(I130*H130,2)</f>
        <v>0</v>
      </c>
      <c r="K130" s="195"/>
      <c r="L130" s="40"/>
      <c r="M130" s="196" t="s">
        <v>1</v>
      </c>
      <c r="N130" s="197" t="s">
        <v>40</v>
      </c>
      <c r="O130" s="72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140</v>
      </c>
      <c r="AT130" s="200" t="s">
        <v>136</v>
      </c>
      <c r="AU130" s="200" t="s">
        <v>85</v>
      </c>
      <c r="AY130" s="18" t="s">
        <v>134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83</v>
      </c>
      <c r="BK130" s="201">
        <f>ROUND(I130*H130,2)</f>
        <v>0</v>
      </c>
      <c r="BL130" s="18" t="s">
        <v>140</v>
      </c>
      <c r="BM130" s="200" t="s">
        <v>990</v>
      </c>
    </row>
    <row r="131" spans="1:65" s="2" customFormat="1" ht="21.8" customHeight="1" x14ac:dyDescent="0.2">
      <c r="A131" s="35"/>
      <c r="B131" s="36"/>
      <c r="C131" s="188" t="s">
        <v>85</v>
      </c>
      <c r="D131" s="188" t="s">
        <v>136</v>
      </c>
      <c r="E131" s="189" t="s">
        <v>142</v>
      </c>
      <c r="F131" s="190" t="s">
        <v>143</v>
      </c>
      <c r="G131" s="191" t="s">
        <v>139</v>
      </c>
      <c r="H131" s="192">
        <v>10</v>
      </c>
      <c r="I131" s="193"/>
      <c r="J131" s="194">
        <f>ROUND(I131*H131,2)</f>
        <v>0</v>
      </c>
      <c r="K131" s="195"/>
      <c r="L131" s="40"/>
      <c r="M131" s="196" t="s">
        <v>1</v>
      </c>
      <c r="N131" s="197" t="s">
        <v>40</v>
      </c>
      <c r="O131" s="72"/>
      <c r="P131" s="198">
        <f>O131*H131</f>
        <v>0</v>
      </c>
      <c r="Q131" s="198">
        <v>0</v>
      </c>
      <c r="R131" s="198">
        <f>Q131*H131</f>
        <v>0</v>
      </c>
      <c r="S131" s="198">
        <v>0.3</v>
      </c>
      <c r="T131" s="199">
        <f>S131*H131</f>
        <v>3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140</v>
      </c>
      <c r="AT131" s="200" t="s">
        <v>136</v>
      </c>
      <c r="AU131" s="200" t="s">
        <v>85</v>
      </c>
      <c r="AY131" s="18" t="s">
        <v>134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83</v>
      </c>
      <c r="BK131" s="201">
        <f>ROUND(I131*H131,2)</f>
        <v>0</v>
      </c>
      <c r="BL131" s="18" t="s">
        <v>140</v>
      </c>
      <c r="BM131" s="200" t="s">
        <v>991</v>
      </c>
    </row>
    <row r="132" spans="1:65" s="14" customFormat="1" x14ac:dyDescent="0.2">
      <c r="B132" s="213"/>
      <c r="C132" s="214"/>
      <c r="D132" s="204" t="s">
        <v>145</v>
      </c>
      <c r="E132" s="215" t="s">
        <v>1</v>
      </c>
      <c r="F132" s="216" t="s">
        <v>992</v>
      </c>
      <c r="G132" s="214"/>
      <c r="H132" s="217">
        <v>10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145</v>
      </c>
      <c r="AU132" s="223" t="s">
        <v>85</v>
      </c>
      <c r="AV132" s="14" t="s">
        <v>85</v>
      </c>
      <c r="AW132" s="14" t="s">
        <v>31</v>
      </c>
      <c r="AX132" s="14" t="s">
        <v>83</v>
      </c>
      <c r="AY132" s="223" t="s">
        <v>134</v>
      </c>
    </row>
    <row r="133" spans="1:65" s="2" customFormat="1" ht="21.8" customHeight="1" x14ac:dyDescent="0.2">
      <c r="A133" s="35"/>
      <c r="B133" s="36"/>
      <c r="C133" s="188" t="s">
        <v>148</v>
      </c>
      <c r="D133" s="188" t="s">
        <v>136</v>
      </c>
      <c r="E133" s="189" t="s">
        <v>149</v>
      </c>
      <c r="F133" s="190" t="s">
        <v>150</v>
      </c>
      <c r="G133" s="191" t="s">
        <v>139</v>
      </c>
      <c r="H133" s="192">
        <v>10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40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0.22</v>
      </c>
      <c r="T133" s="199">
        <f>S133*H133</f>
        <v>2.2000000000000002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140</v>
      </c>
      <c r="AT133" s="200" t="s">
        <v>136</v>
      </c>
      <c r="AU133" s="200" t="s">
        <v>85</v>
      </c>
      <c r="AY133" s="18" t="s">
        <v>134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83</v>
      </c>
      <c r="BK133" s="201">
        <f>ROUND(I133*H133,2)</f>
        <v>0</v>
      </c>
      <c r="BL133" s="18" t="s">
        <v>140</v>
      </c>
      <c r="BM133" s="200" t="s">
        <v>993</v>
      </c>
    </row>
    <row r="134" spans="1:65" s="2" customFormat="1" ht="21.8" customHeight="1" x14ac:dyDescent="0.2">
      <c r="A134" s="35"/>
      <c r="B134" s="36"/>
      <c r="C134" s="188" t="s">
        <v>140</v>
      </c>
      <c r="D134" s="188" t="s">
        <v>136</v>
      </c>
      <c r="E134" s="189" t="s">
        <v>156</v>
      </c>
      <c r="F134" s="190" t="s">
        <v>157</v>
      </c>
      <c r="G134" s="191" t="s">
        <v>158</v>
      </c>
      <c r="H134" s="192">
        <v>40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40</v>
      </c>
      <c r="O134" s="72"/>
      <c r="P134" s="198">
        <f>O134*H134</f>
        <v>0</v>
      </c>
      <c r="Q134" s="198">
        <v>3.0000000000000001E-5</v>
      </c>
      <c r="R134" s="198">
        <f>Q134*H134</f>
        <v>1.2000000000000001E-3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140</v>
      </c>
      <c r="AT134" s="200" t="s">
        <v>136</v>
      </c>
      <c r="AU134" s="200" t="s">
        <v>85</v>
      </c>
      <c r="AY134" s="18" t="s">
        <v>134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83</v>
      </c>
      <c r="BK134" s="201">
        <f>ROUND(I134*H134,2)</f>
        <v>0</v>
      </c>
      <c r="BL134" s="18" t="s">
        <v>140</v>
      </c>
      <c r="BM134" s="200" t="s">
        <v>994</v>
      </c>
    </row>
    <row r="135" spans="1:65" s="2" customFormat="1" ht="21.8" customHeight="1" x14ac:dyDescent="0.2">
      <c r="A135" s="35"/>
      <c r="B135" s="36"/>
      <c r="C135" s="188" t="s">
        <v>155</v>
      </c>
      <c r="D135" s="188" t="s">
        <v>136</v>
      </c>
      <c r="E135" s="189" t="s">
        <v>161</v>
      </c>
      <c r="F135" s="190" t="s">
        <v>162</v>
      </c>
      <c r="G135" s="191" t="s">
        <v>163</v>
      </c>
      <c r="H135" s="192">
        <v>15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40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140</v>
      </c>
      <c r="AT135" s="200" t="s">
        <v>136</v>
      </c>
      <c r="AU135" s="200" t="s">
        <v>85</v>
      </c>
      <c r="AY135" s="18" t="s">
        <v>134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83</v>
      </c>
      <c r="BK135" s="201">
        <f>ROUND(I135*H135,2)</f>
        <v>0</v>
      </c>
      <c r="BL135" s="18" t="s">
        <v>140</v>
      </c>
      <c r="BM135" s="200" t="s">
        <v>995</v>
      </c>
    </row>
    <row r="136" spans="1:65" s="2" customFormat="1" ht="16.55" customHeight="1" x14ac:dyDescent="0.2">
      <c r="A136" s="35"/>
      <c r="B136" s="36"/>
      <c r="C136" s="188" t="s">
        <v>160</v>
      </c>
      <c r="D136" s="188" t="s">
        <v>136</v>
      </c>
      <c r="E136" s="189" t="s">
        <v>166</v>
      </c>
      <c r="F136" s="190" t="s">
        <v>167</v>
      </c>
      <c r="G136" s="191" t="s">
        <v>168</v>
      </c>
      <c r="H136" s="192">
        <v>6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40</v>
      </c>
      <c r="O136" s="72"/>
      <c r="P136" s="198">
        <f>O136*H136</f>
        <v>0</v>
      </c>
      <c r="Q136" s="198">
        <v>3.6900000000000002E-2</v>
      </c>
      <c r="R136" s="198">
        <f>Q136*H136</f>
        <v>0.22140000000000001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140</v>
      </c>
      <c r="AT136" s="200" t="s">
        <v>136</v>
      </c>
      <c r="AU136" s="200" t="s">
        <v>85</v>
      </c>
      <c r="AY136" s="18" t="s">
        <v>134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83</v>
      </c>
      <c r="BK136" s="201">
        <f>ROUND(I136*H136,2)</f>
        <v>0</v>
      </c>
      <c r="BL136" s="18" t="s">
        <v>140</v>
      </c>
      <c r="BM136" s="200" t="s">
        <v>996</v>
      </c>
    </row>
    <row r="137" spans="1:65" s="2" customFormat="1" ht="21.8" customHeight="1" x14ac:dyDescent="0.2">
      <c r="A137" s="35"/>
      <c r="B137" s="36"/>
      <c r="C137" s="188" t="s">
        <v>165</v>
      </c>
      <c r="D137" s="188" t="s">
        <v>136</v>
      </c>
      <c r="E137" s="189" t="s">
        <v>177</v>
      </c>
      <c r="F137" s="190" t="s">
        <v>178</v>
      </c>
      <c r="G137" s="191" t="s">
        <v>139</v>
      </c>
      <c r="H137" s="192">
        <v>5</v>
      </c>
      <c r="I137" s="193"/>
      <c r="J137" s="194">
        <f>ROUND(I137*H137,2)</f>
        <v>0</v>
      </c>
      <c r="K137" s="195"/>
      <c r="L137" s="40"/>
      <c r="M137" s="196" t="s">
        <v>1</v>
      </c>
      <c r="N137" s="197" t="s">
        <v>40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140</v>
      </c>
      <c r="AT137" s="200" t="s">
        <v>136</v>
      </c>
      <c r="AU137" s="200" t="s">
        <v>85</v>
      </c>
      <c r="AY137" s="18" t="s">
        <v>134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83</v>
      </c>
      <c r="BK137" s="201">
        <f>ROUND(I137*H137,2)</f>
        <v>0</v>
      </c>
      <c r="BL137" s="18" t="s">
        <v>140</v>
      </c>
      <c r="BM137" s="200" t="s">
        <v>997</v>
      </c>
    </row>
    <row r="138" spans="1:65" s="14" customFormat="1" x14ac:dyDescent="0.2">
      <c r="B138" s="213"/>
      <c r="C138" s="214"/>
      <c r="D138" s="204" t="s">
        <v>145</v>
      </c>
      <c r="E138" s="215" t="s">
        <v>1</v>
      </c>
      <c r="F138" s="216" t="s">
        <v>998</v>
      </c>
      <c r="G138" s="214"/>
      <c r="H138" s="217">
        <v>5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145</v>
      </c>
      <c r="AU138" s="223" t="s">
        <v>85</v>
      </c>
      <c r="AV138" s="14" t="s">
        <v>85</v>
      </c>
      <c r="AW138" s="14" t="s">
        <v>31</v>
      </c>
      <c r="AX138" s="14" t="s">
        <v>83</v>
      </c>
      <c r="AY138" s="223" t="s">
        <v>134</v>
      </c>
    </row>
    <row r="139" spans="1:65" s="2" customFormat="1" ht="21.8" customHeight="1" x14ac:dyDescent="0.2">
      <c r="A139" s="35"/>
      <c r="B139" s="36"/>
      <c r="C139" s="188" t="s">
        <v>171</v>
      </c>
      <c r="D139" s="188" t="s">
        <v>136</v>
      </c>
      <c r="E139" s="189" t="s">
        <v>182</v>
      </c>
      <c r="F139" s="190" t="s">
        <v>183</v>
      </c>
      <c r="G139" s="191" t="s">
        <v>184</v>
      </c>
      <c r="H139" s="192">
        <v>12.6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40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140</v>
      </c>
      <c r="AT139" s="200" t="s">
        <v>136</v>
      </c>
      <c r="AU139" s="200" t="s">
        <v>85</v>
      </c>
      <c r="AY139" s="18" t="s">
        <v>134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83</v>
      </c>
      <c r="BK139" s="201">
        <f>ROUND(I139*H139,2)</f>
        <v>0</v>
      </c>
      <c r="BL139" s="18" t="s">
        <v>140</v>
      </c>
      <c r="BM139" s="200" t="s">
        <v>999</v>
      </c>
    </row>
    <row r="140" spans="1:65" s="14" customFormat="1" x14ac:dyDescent="0.2">
      <c r="B140" s="213"/>
      <c r="C140" s="214"/>
      <c r="D140" s="204" t="s">
        <v>145</v>
      </c>
      <c r="E140" s="215" t="s">
        <v>1</v>
      </c>
      <c r="F140" s="216" t="s">
        <v>1000</v>
      </c>
      <c r="G140" s="214"/>
      <c r="H140" s="217">
        <v>12.6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145</v>
      </c>
      <c r="AU140" s="223" t="s">
        <v>85</v>
      </c>
      <c r="AV140" s="14" t="s">
        <v>85</v>
      </c>
      <c r="AW140" s="14" t="s">
        <v>31</v>
      </c>
      <c r="AX140" s="14" t="s">
        <v>83</v>
      </c>
      <c r="AY140" s="223" t="s">
        <v>134</v>
      </c>
    </row>
    <row r="141" spans="1:65" s="2" customFormat="1" ht="33.049999999999997" customHeight="1" x14ac:dyDescent="0.2">
      <c r="A141" s="35"/>
      <c r="B141" s="36"/>
      <c r="C141" s="188" t="s">
        <v>176</v>
      </c>
      <c r="D141" s="188" t="s">
        <v>136</v>
      </c>
      <c r="E141" s="189" t="s">
        <v>194</v>
      </c>
      <c r="F141" s="190" t="s">
        <v>195</v>
      </c>
      <c r="G141" s="191" t="s">
        <v>184</v>
      </c>
      <c r="H141" s="192">
        <v>21</v>
      </c>
      <c r="I141" s="193"/>
      <c r="J141" s="194">
        <f>ROUND(I141*H141,2)</f>
        <v>0</v>
      </c>
      <c r="K141" s="195"/>
      <c r="L141" s="40"/>
      <c r="M141" s="196" t="s">
        <v>1</v>
      </c>
      <c r="N141" s="197" t="s">
        <v>40</v>
      </c>
      <c r="O141" s="72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140</v>
      </c>
      <c r="AT141" s="200" t="s">
        <v>136</v>
      </c>
      <c r="AU141" s="200" t="s">
        <v>85</v>
      </c>
      <c r="AY141" s="18" t="s">
        <v>134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83</v>
      </c>
      <c r="BK141" s="201">
        <f>ROUND(I141*H141,2)</f>
        <v>0</v>
      </c>
      <c r="BL141" s="18" t="s">
        <v>140</v>
      </c>
      <c r="BM141" s="200" t="s">
        <v>1001</v>
      </c>
    </row>
    <row r="142" spans="1:65" s="13" customFormat="1" x14ac:dyDescent="0.2">
      <c r="B142" s="202"/>
      <c r="C142" s="203"/>
      <c r="D142" s="204" t="s">
        <v>145</v>
      </c>
      <c r="E142" s="205" t="s">
        <v>1</v>
      </c>
      <c r="F142" s="206" t="s">
        <v>1002</v>
      </c>
      <c r="G142" s="203"/>
      <c r="H142" s="205" t="s">
        <v>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145</v>
      </c>
      <c r="AU142" s="212" t="s">
        <v>85</v>
      </c>
      <c r="AV142" s="13" t="s">
        <v>83</v>
      </c>
      <c r="AW142" s="13" t="s">
        <v>31</v>
      </c>
      <c r="AX142" s="13" t="s">
        <v>75</v>
      </c>
      <c r="AY142" s="212" t="s">
        <v>134</v>
      </c>
    </row>
    <row r="143" spans="1:65" s="14" customFormat="1" x14ac:dyDescent="0.2">
      <c r="B143" s="213"/>
      <c r="C143" s="214"/>
      <c r="D143" s="204" t="s">
        <v>145</v>
      </c>
      <c r="E143" s="215" t="s">
        <v>1</v>
      </c>
      <c r="F143" s="216" t="s">
        <v>1003</v>
      </c>
      <c r="G143" s="214"/>
      <c r="H143" s="217">
        <v>21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145</v>
      </c>
      <c r="AU143" s="223" t="s">
        <v>85</v>
      </c>
      <c r="AV143" s="14" t="s">
        <v>85</v>
      </c>
      <c r="AW143" s="14" t="s">
        <v>31</v>
      </c>
      <c r="AX143" s="14" t="s">
        <v>83</v>
      </c>
      <c r="AY143" s="223" t="s">
        <v>134</v>
      </c>
    </row>
    <row r="144" spans="1:65" s="2" customFormat="1" ht="21.8" customHeight="1" x14ac:dyDescent="0.2">
      <c r="A144" s="35"/>
      <c r="B144" s="36"/>
      <c r="C144" s="188" t="s">
        <v>181</v>
      </c>
      <c r="D144" s="188" t="s">
        <v>136</v>
      </c>
      <c r="E144" s="189" t="s">
        <v>208</v>
      </c>
      <c r="F144" s="190" t="s">
        <v>209</v>
      </c>
      <c r="G144" s="191" t="s">
        <v>184</v>
      </c>
      <c r="H144" s="192">
        <v>1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40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140</v>
      </c>
      <c r="AT144" s="200" t="s">
        <v>136</v>
      </c>
      <c r="AU144" s="200" t="s">
        <v>85</v>
      </c>
      <c r="AY144" s="18" t="s">
        <v>134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83</v>
      </c>
      <c r="BK144" s="201">
        <f>ROUND(I144*H144,2)</f>
        <v>0</v>
      </c>
      <c r="BL144" s="18" t="s">
        <v>140</v>
      </c>
      <c r="BM144" s="200" t="s">
        <v>1004</v>
      </c>
    </row>
    <row r="145" spans="1:65" s="2" customFormat="1" ht="21.8" customHeight="1" x14ac:dyDescent="0.2">
      <c r="A145" s="35"/>
      <c r="B145" s="36"/>
      <c r="C145" s="188" t="s">
        <v>187</v>
      </c>
      <c r="D145" s="188" t="s">
        <v>136</v>
      </c>
      <c r="E145" s="189" t="s">
        <v>212</v>
      </c>
      <c r="F145" s="190" t="s">
        <v>213</v>
      </c>
      <c r="G145" s="191" t="s">
        <v>139</v>
      </c>
      <c r="H145" s="192">
        <v>42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40</v>
      </c>
      <c r="O145" s="72"/>
      <c r="P145" s="198">
        <f>O145*H145</f>
        <v>0</v>
      </c>
      <c r="Q145" s="198">
        <v>8.4000000000000003E-4</v>
      </c>
      <c r="R145" s="198">
        <f>Q145*H145</f>
        <v>3.5279999999999999E-2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140</v>
      </c>
      <c r="AT145" s="200" t="s">
        <v>136</v>
      </c>
      <c r="AU145" s="200" t="s">
        <v>85</v>
      </c>
      <c r="AY145" s="18" t="s">
        <v>134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83</v>
      </c>
      <c r="BK145" s="201">
        <f>ROUND(I145*H145,2)</f>
        <v>0</v>
      </c>
      <c r="BL145" s="18" t="s">
        <v>140</v>
      </c>
      <c r="BM145" s="200" t="s">
        <v>1005</v>
      </c>
    </row>
    <row r="146" spans="1:65" s="14" customFormat="1" x14ac:dyDescent="0.2">
      <c r="B146" s="213"/>
      <c r="C146" s="214"/>
      <c r="D146" s="204" t="s">
        <v>145</v>
      </c>
      <c r="E146" s="215" t="s">
        <v>1</v>
      </c>
      <c r="F146" s="216" t="s">
        <v>1006</v>
      </c>
      <c r="G146" s="214"/>
      <c r="H146" s="217">
        <v>42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145</v>
      </c>
      <c r="AU146" s="223" t="s">
        <v>85</v>
      </c>
      <c r="AV146" s="14" t="s">
        <v>85</v>
      </c>
      <c r="AW146" s="14" t="s">
        <v>31</v>
      </c>
      <c r="AX146" s="14" t="s">
        <v>83</v>
      </c>
      <c r="AY146" s="223" t="s">
        <v>134</v>
      </c>
    </row>
    <row r="147" spans="1:65" s="2" customFormat="1" ht="21.8" customHeight="1" x14ac:dyDescent="0.2">
      <c r="A147" s="35"/>
      <c r="B147" s="36"/>
      <c r="C147" s="188" t="s">
        <v>193</v>
      </c>
      <c r="D147" s="188" t="s">
        <v>136</v>
      </c>
      <c r="E147" s="189" t="s">
        <v>218</v>
      </c>
      <c r="F147" s="190" t="s">
        <v>219</v>
      </c>
      <c r="G147" s="191" t="s">
        <v>139</v>
      </c>
      <c r="H147" s="192">
        <v>42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40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140</v>
      </c>
      <c r="AT147" s="200" t="s">
        <v>136</v>
      </c>
      <c r="AU147" s="200" t="s">
        <v>85</v>
      </c>
      <c r="AY147" s="18" t="s">
        <v>134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83</v>
      </c>
      <c r="BK147" s="201">
        <f>ROUND(I147*H147,2)</f>
        <v>0</v>
      </c>
      <c r="BL147" s="18" t="s">
        <v>140</v>
      </c>
      <c r="BM147" s="200" t="s">
        <v>1007</v>
      </c>
    </row>
    <row r="148" spans="1:65" s="2" customFormat="1" ht="33.049999999999997" customHeight="1" x14ac:dyDescent="0.2">
      <c r="A148" s="35"/>
      <c r="B148" s="36"/>
      <c r="C148" s="188" t="s">
        <v>207</v>
      </c>
      <c r="D148" s="188" t="s">
        <v>136</v>
      </c>
      <c r="E148" s="189" t="s">
        <v>222</v>
      </c>
      <c r="F148" s="190" t="s">
        <v>223</v>
      </c>
      <c r="G148" s="191" t="s">
        <v>184</v>
      </c>
      <c r="H148" s="192">
        <v>8.25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40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140</v>
      </c>
      <c r="AT148" s="200" t="s">
        <v>136</v>
      </c>
      <c r="AU148" s="200" t="s">
        <v>85</v>
      </c>
      <c r="AY148" s="18" t="s">
        <v>134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83</v>
      </c>
      <c r="BK148" s="201">
        <f>ROUND(I148*H148,2)</f>
        <v>0</v>
      </c>
      <c r="BL148" s="18" t="s">
        <v>140</v>
      </c>
      <c r="BM148" s="200" t="s">
        <v>1008</v>
      </c>
    </row>
    <row r="149" spans="1:65" s="14" customFormat="1" x14ac:dyDescent="0.2">
      <c r="B149" s="213"/>
      <c r="C149" s="214"/>
      <c r="D149" s="204" t="s">
        <v>145</v>
      </c>
      <c r="E149" s="215" t="s">
        <v>1</v>
      </c>
      <c r="F149" s="216" t="s">
        <v>1009</v>
      </c>
      <c r="G149" s="214"/>
      <c r="H149" s="217">
        <v>8.25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145</v>
      </c>
      <c r="AU149" s="223" t="s">
        <v>85</v>
      </c>
      <c r="AV149" s="14" t="s">
        <v>85</v>
      </c>
      <c r="AW149" s="14" t="s">
        <v>31</v>
      </c>
      <c r="AX149" s="14" t="s">
        <v>83</v>
      </c>
      <c r="AY149" s="223" t="s">
        <v>134</v>
      </c>
    </row>
    <row r="150" spans="1:65" s="2" customFormat="1" ht="33.049999999999997" customHeight="1" x14ac:dyDescent="0.2">
      <c r="A150" s="35"/>
      <c r="B150" s="36"/>
      <c r="C150" s="188" t="s">
        <v>211</v>
      </c>
      <c r="D150" s="188" t="s">
        <v>136</v>
      </c>
      <c r="E150" s="189" t="s">
        <v>228</v>
      </c>
      <c r="F150" s="190" t="s">
        <v>229</v>
      </c>
      <c r="G150" s="191" t="s">
        <v>230</v>
      </c>
      <c r="H150" s="192">
        <v>13.778</v>
      </c>
      <c r="I150" s="193"/>
      <c r="J150" s="194">
        <f>ROUND(I150*H150,2)</f>
        <v>0</v>
      </c>
      <c r="K150" s="195"/>
      <c r="L150" s="40"/>
      <c r="M150" s="196" t="s">
        <v>1</v>
      </c>
      <c r="N150" s="197" t="s">
        <v>40</v>
      </c>
      <c r="O150" s="7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140</v>
      </c>
      <c r="AT150" s="200" t="s">
        <v>136</v>
      </c>
      <c r="AU150" s="200" t="s">
        <v>85</v>
      </c>
      <c r="AY150" s="18" t="s">
        <v>134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8" t="s">
        <v>83</v>
      </c>
      <c r="BK150" s="201">
        <f>ROUND(I150*H150,2)</f>
        <v>0</v>
      </c>
      <c r="BL150" s="18" t="s">
        <v>140</v>
      </c>
      <c r="BM150" s="200" t="s">
        <v>1010</v>
      </c>
    </row>
    <row r="151" spans="1:65" s="14" customFormat="1" x14ac:dyDescent="0.2">
      <c r="B151" s="213"/>
      <c r="C151" s="214"/>
      <c r="D151" s="204" t="s">
        <v>145</v>
      </c>
      <c r="E151" s="215" t="s">
        <v>1</v>
      </c>
      <c r="F151" s="216" t="s">
        <v>1011</v>
      </c>
      <c r="G151" s="214"/>
      <c r="H151" s="217">
        <v>13.778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145</v>
      </c>
      <c r="AU151" s="223" t="s">
        <v>85</v>
      </c>
      <c r="AV151" s="14" t="s">
        <v>85</v>
      </c>
      <c r="AW151" s="14" t="s">
        <v>31</v>
      </c>
      <c r="AX151" s="14" t="s">
        <v>83</v>
      </c>
      <c r="AY151" s="223" t="s">
        <v>134</v>
      </c>
    </row>
    <row r="152" spans="1:65" s="2" customFormat="1" ht="16.55" customHeight="1" x14ac:dyDescent="0.2">
      <c r="A152" s="35"/>
      <c r="B152" s="36"/>
      <c r="C152" s="188" t="s">
        <v>8</v>
      </c>
      <c r="D152" s="188" t="s">
        <v>136</v>
      </c>
      <c r="E152" s="189" t="s">
        <v>234</v>
      </c>
      <c r="F152" s="190" t="s">
        <v>235</v>
      </c>
      <c r="G152" s="191" t="s">
        <v>184</v>
      </c>
      <c r="H152" s="192">
        <v>8.25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40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140</v>
      </c>
      <c r="AT152" s="200" t="s">
        <v>136</v>
      </c>
      <c r="AU152" s="200" t="s">
        <v>85</v>
      </c>
      <c r="AY152" s="18" t="s">
        <v>134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83</v>
      </c>
      <c r="BK152" s="201">
        <f>ROUND(I152*H152,2)</f>
        <v>0</v>
      </c>
      <c r="BL152" s="18" t="s">
        <v>140</v>
      </c>
      <c r="BM152" s="200" t="s">
        <v>1012</v>
      </c>
    </row>
    <row r="153" spans="1:65" s="2" customFormat="1" ht="21.8" customHeight="1" x14ac:dyDescent="0.2">
      <c r="A153" s="35"/>
      <c r="B153" s="36"/>
      <c r="C153" s="188" t="s">
        <v>221</v>
      </c>
      <c r="D153" s="188" t="s">
        <v>136</v>
      </c>
      <c r="E153" s="189" t="s">
        <v>238</v>
      </c>
      <c r="F153" s="190" t="s">
        <v>239</v>
      </c>
      <c r="G153" s="191" t="s">
        <v>184</v>
      </c>
      <c r="H153" s="192">
        <v>12.75</v>
      </c>
      <c r="I153" s="193"/>
      <c r="J153" s="194">
        <f>ROUND(I153*H153,2)</f>
        <v>0</v>
      </c>
      <c r="K153" s="195"/>
      <c r="L153" s="40"/>
      <c r="M153" s="196" t="s">
        <v>1</v>
      </c>
      <c r="N153" s="197" t="s">
        <v>40</v>
      </c>
      <c r="O153" s="72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140</v>
      </c>
      <c r="AT153" s="200" t="s">
        <v>136</v>
      </c>
      <c r="AU153" s="200" t="s">
        <v>85</v>
      </c>
      <c r="AY153" s="18" t="s">
        <v>134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83</v>
      </c>
      <c r="BK153" s="201">
        <f>ROUND(I153*H153,2)</f>
        <v>0</v>
      </c>
      <c r="BL153" s="18" t="s">
        <v>140</v>
      </c>
      <c r="BM153" s="200" t="s">
        <v>1013</v>
      </c>
    </row>
    <row r="154" spans="1:65" s="14" customFormat="1" x14ac:dyDescent="0.2">
      <c r="B154" s="213"/>
      <c r="C154" s="214"/>
      <c r="D154" s="204" t="s">
        <v>145</v>
      </c>
      <c r="E154" s="215" t="s">
        <v>1</v>
      </c>
      <c r="F154" s="216" t="s">
        <v>1014</v>
      </c>
      <c r="G154" s="214"/>
      <c r="H154" s="217">
        <v>12.75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145</v>
      </c>
      <c r="AU154" s="223" t="s">
        <v>85</v>
      </c>
      <c r="AV154" s="14" t="s">
        <v>85</v>
      </c>
      <c r="AW154" s="14" t="s">
        <v>31</v>
      </c>
      <c r="AX154" s="14" t="s">
        <v>83</v>
      </c>
      <c r="AY154" s="223" t="s">
        <v>134</v>
      </c>
    </row>
    <row r="155" spans="1:65" s="2" customFormat="1" ht="21.8" customHeight="1" x14ac:dyDescent="0.2">
      <c r="A155" s="35"/>
      <c r="B155" s="36"/>
      <c r="C155" s="188" t="s">
        <v>227</v>
      </c>
      <c r="D155" s="188" t="s">
        <v>136</v>
      </c>
      <c r="E155" s="189" t="s">
        <v>250</v>
      </c>
      <c r="F155" s="190" t="s">
        <v>251</v>
      </c>
      <c r="G155" s="191" t="s">
        <v>184</v>
      </c>
      <c r="H155" s="192">
        <v>6.75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40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140</v>
      </c>
      <c r="AT155" s="200" t="s">
        <v>136</v>
      </c>
      <c r="AU155" s="200" t="s">
        <v>85</v>
      </c>
      <c r="AY155" s="18" t="s">
        <v>134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83</v>
      </c>
      <c r="BK155" s="201">
        <f>ROUND(I155*H155,2)</f>
        <v>0</v>
      </c>
      <c r="BL155" s="18" t="s">
        <v>140</v>
      </c>
      <c r="BM155" s="200" t="s">
        <v>1015</v>
      </c>
    </row>
    <row r="156" spans="1:65" s="14" customFormat="1" x14ac:dyDescent="0.2">
      <c r="B156" s="213"/>
      <c r="C156" s="214"/>
      <c r="D156" s="204" t="s">
        <v>145</v>
      </c>
      <c r="E156" s="215" t="s">
        <v>1</v>
      </c>
      <c r="F156" s="216" t="s">
        <v>1016</v>
      </c>
      <c r="G156" s="214"/>
      <c r="H156" s="217">
        <v>6.75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145</v>
      </c>
      <c r="AU156" s="223" t="s">
        <v>85</v>
      </c>
      <c r="AV156" s="14" t="s">
        <v>85</v>
      </c>
      <c r="AW156" s="14" t="s">
        <v>31</v>
      </c>
      <c r="AX156" s="14" t="s">
        <v>83</v>
      </c>
      <c r="AY156" s="223" t="s">
        <v>134</v>
      </c>
    </row>
    <row r="157" spans="1:65" s="2" customFormat="1" ht="16.55" customHeight="1" x14ac:dyDescent="0.2">
      <c r="A157" s="35"/>
      <c r="B157" s="36"/>
      <c r="C157" s="246" t="s">
        <v>233</v>
      </c>
      <c r="D157" s="246" t="s">
        <v>244</v>
      </c>
      <c r="E157" s="247" t="s">
        <v>257</v>
      </c>
      <c r="F157" s="248" t="s">
        <v>258</v>
      </c>
      <c r="G157" s="249" t="s">
        <v>230</v>
      </c>
      <c r="H157" s="250">
        <v>11.273</v>
      </c>
      <c r="I157" s="251"/>
      <c r="J157" s="252">
        <f>ROUND(I157*H157,2)</f>
        <v>0</v>
      </c>
      <c r="K157" s="253"/>
      <c r="L157" s="254"/>
      <c r="M157" s="255" t="s">
        <v>1</v>
      </c>
      <c r="N157" s="256" t="s">
        <v>40</v>
      </c>
      <c r="O157" s="72"/>
      <c r="P157" s="198">
        <f>O157*H157</f>
        <v>0</v>
      </c>
      <c r="Q157" s="198">
        <v>1</v>
      </c>
      <c r="R157" s="198">
        <f>Q157*H157</f>
        <v>11.273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171</v>
      </c>
      <c r="AT157" s="200" t="s">
        <v>244</v>
      </c>
      <c r="AU157" s="200" t="s">
        <v>85</v>
      </c>
      <c r="AY157" s="18" t="s">
        <v>134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83</v>
      </c>
      <c r="BK157" s="201">
        <f>ROUND(I157*H157,2)</f>
        <v>0</v>
      </c>
      <c r="BL157" s="18" t="s">
        <v>140</v>
      </c>
      <c r="BM157" s="200" t="s">
        <v>1017</v>
      </c>
    </row>
    <row r="158" spans="1:65" s="14" customFormat="1" x14ac:dyDescent="0.2">
      <c r="B158" s="213"/>
      <c r="C158" s="214"/>
      <c r="D158" s="204" t="s">
        <v>145</v>
      </c>
      <c r="E158" s="214"/>
      <c r="F158" s="216" t="s">
        <v>1018</v>
      </c>
      <c r="G158" s="214"/>
      <c r="H158" s="217">
        <v>11.273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145</v>
      </c>
      <c r="AU158" s="223" t="s">
        <v>85</v>
      </c>
      <c r="AV158" s="14" t="s">
        <v>85</v>
      </c>
      <c r="AW158" s="14" t="s">
        <v>4</v>
      </c>
      <c r="AX158" s="14" t="s">
        <v>83</v>
      </c>
      <c r="AY158" s="223" t="s">
        <v>134</v>
      </c>
    </row>
    <row r="159" spans="1:65" s="2" customFormat="1" ht="21.8" customHeight="1" x14ac:dyDescent="0.2">
      <c r="A159" s="35"/>
      <c r="B159" s="36"/>
      <c r="C159" s="188" t="s">
        <v>237</v>
      </c>
      <c r="D159" s="188" t="s">
        <v>136</v>
      </c>
      <c r="E159" s="189" t="s">
        <v>262</v>
      </c>
      <c r="F159" s="190" t="s">
        <v>263</v>
      </c>
      <c r="G159" s="191" t="s">
        <v>139</v>
      </c>
      <c r="H159" s="192">
        <v>5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40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140</v>
      </c>
      <c r="AT159" s="200" t="s">
        <v>136</v>
      </c>
      <c r="AU159" s="200" t="s">
        <v>85</v>
      </c>
      <c r="AY159" s="18" t="s">
        <v>134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83</v>
      </c>
      <c r="BK159" s="201">
        <f>ROUND(I159*H159,2)</f>
        <v>0</v>
      </c>
      <c r="BL159" s="18" t="s">
        <v>140</v>
      </c>
      <c r="BM159" s="200" t="s">
        <v>1019</v>
      </c>
    </row>
    <row r="160" spans="1:65" s="2" customFormat="1" ht="21.8" customHeight="1" x14ac:dyDescent="0.2">
      <c r="A160" s="35"/>
      <c r="B160" s="36"/>
      <c r="C160" s="188" t="s">
        <v>243</v>
      </c>
      <c r="D160" s="188" t="s">
        <v>136</v>
      </c>
      <c r="E160" s="189" t="s">
        <v>266</v>
      </c>
      <c r="F160" s="190" t="s">
        <v>267</v>
      </c>
      <c r="G160" s="191" t="s">
        <v>139</v>
      </c>
      <c r="H160" s="192">
        <v>15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40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140</v>
      </c>
      <c r="AT160" s="200" t="s">
        <v>136</v>
      </c>
      <c r="AU160" s="200" t="s">
        <v>85</v>
      </c>
      <c r="AY160" s="18" t="s">
        <v>134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83</v>
      </c>
      <c r="BK160" s="201">
        <f>ROUND(I160*H160,2)</f>
        <v>0</v>
      </c>
      <c r="BL160" s="18" t="s">
        <v>140</v>
      </c>
      <c r="BM160" s="200" t="s">
        <v>1020</v>
      </c>
    </row>
    <row r="161" spans="1:65" s="14" customFormat="1" x14ac:dyDescent="0.2">
      <c r="B161" s="213"/>
      <c r="C161" s="214"/>
      <c r="D161" s="204" t="s">
        <v>145</v>
      </c>
      <c r="E161" s="215" t="s">
        <v>1</v>
      </c>
      <c r="F161" s="216" t="s">
        <v>1021</v>
      </c>
      <c r="G161" s="214"/>
      <c r="H161" s="217">
        <v>15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145</v>
      </c>
      <c r="AU161" s="223" t="s">
        <v>85</v>
      </c>
      <c r="AV161" s="14" t="s">
        <v>85</v>
      </c>
      <c r="AW161" s="14" t="s">
        <v>31</v>
      </c>
      <c r="AX161" s="14" t="s">
        <v>83</v>
      </c>
      <c r="AY161" s="223" t="s">
        <v>134</v>
      </c>
    </row>
    <row r="162" spans="1:65" s="2" customFormat="1" ht="16.55" customHeight="1" x14ac:dyDescent="0.2">
      <c r="A162" s="35"/>
      <c r="B162" s="36"/>
      <c r="C162" s="246" t="s">
        <v>7</v>
      </c>
      <c r="D162" s="246" t="s">
        <v>244</v>
      </c>
      <c r="E162" s="247" t="s">
        <v>271</v>
      </c>
      <c r="F162" s="248" t="s">
        <v>272</v>
      </c>
      <c r="G162" s="249" t="s">
        <v>273</v>
      </c>
      <c r="H162" s="250">
        <v>0.3</v>
      </c>
      <c r="I162" s="251"/>
      <c r="J162" s="252">
        <f>ROUND(I162*H162,2)</f>
        <v>0</v>
      </c>
      <c r="K162" s="253"/>
      <c r="L162" s="254"/>
      <c r="M162" s="255" t="s">
        <v>1</v>
      </c>
      <c r="N162" s="256" t="s">
        <v>40</v>
      </c>
      <c r="O162" s="72"/>
      <c r="P162" s="198">
        <f>O162*H162</f>
        <v>0</v>
      </c>
      <c r="Q162" s="198">
        <v>1E-3</v>
      </c>
      <c r="R162" s="198">
        <f>Q162*H162</f>
        <v>2.9999999999999997E-4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171</v>
      </c>
      <c r="AT162" s="200" t="s">
        <v>244</v>
      </c>
      <c r="AU162" s="200" t="s">
        <v>85</v>
      </c>
      <c r="AY162" s="18" t="s">
        <v>134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83</v>
      </c>
      <c r="BK162" s="201">
        <f>ROUND(I162*H162,2)</f>
        <v>0</v>
      </c>
      <c r="BL162" s="18" t="s">
        <v>140</v>
      </c>
      <c r="BM162" s="200" t="s">
        <v>1022</v>
      </c>
    </row>
    <row r="163" spans="1:65" s="14" customFormat="1" x14ac:dyDescent="0.2">
      <c r="B163" s="213"/>
      <c r="C163" s="214"/>
      <c r="D163" s="204" t="s">
        <v>145</v>
      </c>
      <c r="E163" s="214"/>
      <c r="F163" s="216" t="s">
        <v>1023</v>
      </c>
      <c r="G163" s="214"/>
      <c r="H163" s="217">
        <v>0.3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145</v>
      </c>
      <c r="AU163" s="223" t="s">
        <v>85</v>
      </c>
      <c r="AV163" s="14" t="s">
        <v>85</v>
      </c>
      <c r="AW163" s="14" t="s">
        <v>4</v>
      </c>
      <c r="AX163" s="14" t="s">
        <v>83</v>
      </c>
      <c r="AY163" s="223" t="s">
        <v>134</v>
      </c>
    </row>
    <row r="164" spans="1:65" s="2" customFormat="1" ht="21.8" customHeight="1" x14ac:dyDescent="0.2">
      <c r="A164" s="35"/>
      <c r="B164" s="36"/>
      <c r="C164" s="188" t="s">
        <v>256</v>
      </c>
      <c r="D164" s="188" t="s">
        <v>136</v>
      </c>
      <c r="E164" s="189" t="s">
        <v>277</v>
      </c>
      <c r="F164" s="190" t="s">
        <v>278</v>
      </c>
      <c r="G164" s="191" t="s">
        <v>279</v>
      </c>
      <c r="H164" s="192">
        <v>6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40</v>
      </c>
      <c r="O164" s="72"/>
      <c r="P164" s="198">
        <f>O164*H164</f>
        <v>0</v>
      </c>
      <c r="Q164" s="198">
        <v>1.281E-2</v>
      </c>
      <c r="R164" s="198">
        <f>Q164*H164</f>
        <v>7.6859999999999998E-2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140</v>
      </c>
      <c r="AT164" s="200" t="s">
        <v>136</v>
      </c>
      <c r="AU164" s="200" t="s">
        <v>85</v>
      </c>
      <c r="AY164" s="18" t="s">
        <v>134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83</v>
      </c>
      <c r="BK164" s="201">
        <f>ROUND(I164*H164,2)</f>
        <v>0</v>
      </c>
      <c r="BL164" s="18" t="s">
        <v>140</v>
      </c>
      <c r="BM164" s="200" t="s">
        <v>1024</v>
      </c>
    </row>
    <row r="165" spans="1:65" s="12" customFormat="1" ht="22.75" customHeight="1" x14ac:dyDescent="0.2">
      <c r="B165" s="172"/>
      <c r="C165" s="173"/>
      <c r="D165" s="174" t="s">
        <v>74</v>
      </c>
      <c r="E165" s="186" t="s">
        <v>140</v>
      </c>
      <c r="F165" s="186" t="s">
        <v>291</v>
      </c>
      <c r="G165" s="173"/>
      <c r="H165" s="173"/>
      <c r="I165" s="176"/>
      <c r="J165" s="187">
        <f>BK165</f>
        <v>0</v>
      </c>
      <c r="K165" s="173"/>
      <c r="L165" s="178"/>
      <c r="M165" s="179"/>
      <c r="N165" s="180"/>
      <c r="O165" s="180"/>
      <c r="P165" s="181">
        <f>SUM(P166:P167)</f>
        <v>0</v>
      </c>
      <c r="Q165" s="180"/>
      <c r="R165" s="181">
        <f>SUM(R166:R167)</f>
        <v>0</v>
      </c>
      <c r="S165" s="180"/>
      <c r="T165" s="182">
        <f>SUM(T166:T167)</f>
        <v>0</v>
      </c>
      <c r="AR165" s="183" t="s">
        <v>83</v>
      </c>
      <c r="AT165" s="184" t="s">
        <v>74</v>
      </c>
      <c r="AU165" s="184" t="s">
        <v>83</v>
      </c>
      <c r="AY165" s="183" t="s">
        <v>134</v>
      </c>
      <c r="BK165" s="185">
        <f>SUM(BK166:BK167)</f>
        <v>0</v>
      </c>
    </row>
    <row r="166" spans="1:65" s="2" customFormat="1" ht="21.8" customHeight="1" x14ac:dyDescent="0.2">
      <c r="A166" s="35"/>
      <c r="B166" s="36"/>
      <c r="C166" s="188" t="s">
        <v>261</v>
      </c>
      <c r="D166" s="188" t="s">
        <v>136</v>
      </c>
      <c r="E166" s="189" t="s">
        <v>293</v>
      </c>
      <c r="F166" s="190" t="s">
        <v>294</v>
      </c>
      <c r="G166" s="191" t="s">
        <v>184</v>
      </c>
      <c r="H166" s="192">
        <v>1.5</v>
      </c>
      <c r="I166" s="193"/>
      <c r="J166" s="194">
        <f>ROUND(I166*H166,2)</f>
        <v>0</v>
      </c>
      <c r="K166" s="195"/>
      <c r="L166" s="40"/>
      <c r="M166" s="196" t="s">
        <v>1</v>
      </c>
      <c r="N166" s="197" t="s">
        <v>40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140</v>
      </c>
      <c r="AT166" s="200" t="s">
        <v>136</v>
      </c>
      <c r="AU166" s="200" t="s">
        <v>85</v>
      </c>
      <c r="AY166" s="18" t="s">
        <v>134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83</v>
      </c>
      <c r="BK166" s="201">
        <f>ROUND(I166*H166,2)</f>
        <v>0</v>
      </c>
      <c r="BL166" s="18" t="s">
        <v>140</v>
      </c>
      <c r="BM166" s="200" t="s">
        <v>1025</v>
      </c>
    </row>
    <row r="167" spans="1:65" s="14" customFormat="1" x14ac:dyDescent="0.2">
      <c r="B167" s="213"/>
      <c r="C167" s="214"/>
      <c r="D167" s="204" t="s">
        <v>145</v>
      </c>
      <c r="E167" s="215" t="s">
        <v>1</v>
      </c>
      <c r="F167" s="216" t="s">
        <v>1026</v>
      </c>
      <c r="G167" s="214"/>
      <c r="H167" s="217">
        <v>1.5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145</v>
      </c>
      <c r="AU167" s="223" t="s">
        <v>85</v>
      </c>
      <c r="AV167" s="14" t="s">
        <v>85</v>
      </c>
      <c r="AW167" s="14" t="s">
        <v>31</v>
      </c>
      <c r="AX167" s="14" t="s">
        <v>83</v>
      </c>
      <c r="AY167" s="223" t="s">
        <v>134</v>
      </c>
    </row>
    <row r="168" spans="1:65" s="12" customFormat="1" ht="22.75" customHeight="1" x14ac:dyDescent="0.2">
      <c r="B168" s="172"/>
      <c r="C168" s="173"/>
      <c r="D168" s="174" t="s">
        <v>74</v>
      </c>
      <c r="E168" s="186" t="s">
        <v>155</v>
      </c>
      <c r="F168" s="186" t="s">
        <v>317</v>
      </c>
      <c r="G168" s="173"/>
      <c r="H168" s="173"/>
      <c r="I168" s="176"/>
      <c r="J168" s="187">
        <f>BK168</f>
        <v>0</v>
      </c>
      <c r="K168" s="173"/>
      <c r="L168" s="178"/>
      <c r="M168" s="179"/>
      <c r="N168" s="180"/>
      <c r="O168" s="180"/>
      <c r="P168" s="181">
        <f>SUM(P169:P173)</f>
        <v>0</v>
      </c>
      <c r="Q168" s="180"/>
      <c r="R168" s="181">
        <f>SUM(R169:R173)</f>
        <v>0</v>
      </c>
      <c r="S168" s="180"/>
      <c r="T168" s="182">
        <f>SUM(T169:T173)</f>
        <v>0</v>
      </c>
      <c r="AR168" s="183" t="s">
        <v>83</v>
      </c>
      <c r="AT168" s="184" t="s">
        <v>74</v>
      </c>
      <c r="AU168" s="184" t="s">
        <v>83</v>
      </c>
      <c r="AY168" s="183" t="s">
        <v>134</v>
      </c>
      <c r="BK168" s="185">
        <f>SUM(BK169:BK173)</f>
        <v>0</v>
      </c>
    </row>
    <row r="169" spans="1:65" s="2" customFormat="1" ht="16.55" customHeight="1" x14ac:dyDescent="0.2">
      <c r="A169" s="35"/>
      <c r="B169" s="36"/>
      <c r="C169" s="188" t="s">
        <v>265</v>
      </c>
      <c r="D169" s="188" t="s">
        <v>136</v>
      </c>
      <c r="E169" s="189" t="s">
        <v>319</v>
      </c>
      <c r="F169" s="190" t="s">
        <v>320</v>
      </c>
      <c r="G169" s="191" t="s">
        <v>139</v>
      </c>
      <c r="H169" s="192">
        <v>10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40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140</v>
      </c>
      <c r="AT169" s="200" t="s">
        <v>136</v>
      </c>
      <c r="AU169" s="200" t="s">
        <v>85</v>
      </c>
      <c r="AY169" s="18" t="s">
        <v>134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83</v>
      </c>
      <c r="BK169" s="201">
        <f>ROUND(I169*H169,2)</f>
        <v>0</v>
      </c>
      <c r="BL169" s="18" t="s">
        <v>140</v>
      </c>
      <c r="BM169" s="200" t="s">
        <v>1027</v>
      </c>
    </row>
    <row r="170" spans="1:65" s="14" customFormat="1" x14ac:dyDescent="0.2">
      <c r="B170" s="213"/>
      <c r="C170" s="214"/>
      <c r="D170" s="204" t="s">
        <v>145</v>
      </c>
      <c r="E170" s="215" t="s">
        <v>1</v>
      </c>
      <c r="F170" s="216" t="s">
        <v>992</v>
      </c>
      <c r="G170" s="214"/>
      <c r="H170" s="217">
        <v>10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145</v>
      </c>
      <c r="AU170" s="223" t="s">
        <v>85</v>
      </c>
      <c r="AV170" s="14" t="s">
        <v>85</v>
      </c>
      <c r="AW170" s="14" t="s">
        <v>31</v>
      </c>
      <c r="AX170" s="14" t="s">
        <v>83</v>
      </c>
      <c r="AY170" s="223" t="s">
        <v>134</v>
      </c>
    </row>
    <row r="171" spans="1:65" s="2" customFormat="1" ht="21.8" customHeight="1" x14ac:dyDescent="0.2">
      <c r="A171" s="35"/>
      <c r="B171" s="36"/>
      <c r="C171" s="188" t="s">
        <v>270</v>
      </c>
      <c r="D171" s="188" t="s">
        <v>136</v>
      </c>
      <c r="E171" s="189" t="s">
        <v>324</v>
      </c>
      <c r="F171" s="190" t="s">
        <v>325</v>
      </c>
      <c r="G171" s="191" t="s">
        <v>139</v>
      </c>
      <c r="H171" s="192">
        <v>10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40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140</v>
      </c>
      <c r="AT171" s="200" t="s">
        <v>136</v>
      </c>
      <c r="AU171" s="200" t="s">
        <v>85</v>
      </c>
      <c r="AY171" s="18" t="s">
        <v>134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83</v>
      </c>
      <c r="BK171" s="201">
        <f>ROUND(I171*H171,2)</f>
        <v>0</v>
      </c>
      <c r="BL171" s="18" t="s">
        <v>140</v>
      </c>
      <c r="BM171" s="200" t="s">
        <v>1028</v>
      </c>
    </row>
    <row r="172" spans="1:65" s="2" customFormat="1" ht="33.049999999999997" customHeight="1" x14ac:dyDescent="0.2">
      <c r="A172" s="35"/>
      <c r="B172" s="36"/>
      <c r="C172" s="188" t="s">
        <v>276</v>
      </c>
      <c r="D172" s="188" t="s">
        <v>136</v>
      </c>
      <c r="E172" s="189" t="s">
        <v>328</v>
      </c>
      <c r="F172" s="190" t="s">
        <v>329</v>
      </c>
      <c r="G172" s="191" t="s">
        <v>139</v>
      </c>
      <c r="H172" s="192">
        <v>10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40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140</v>
      </c>
      <c r="AT172" s="200" t="s">
        <v>136</v>
      </c>
      <c r="AU172" s="200" t="s">
        <v>85</v>
      </c>
      <c r="AY172" s="18" t="s">
        <v>134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83</v>
      </c>
      <c r="BK172" s="201">
        <f>ROUND(I172*H172,2)</f>
        <v>0</v>
      </c>
      <c r="BL172" s="18" t="s">
        <v>140</v>
      </c>
      <c r="BM172" s="200" t="s">
        <v>1029</v>
      </c>
    </row>
    <row r="173" spans="1:65" s="2" customFormat="1" ht="33.049999999999997" customHeight="1" x14ac:dyDescent="0.2">
      <c r="A173" s="35"/>
      <c r="B173" s="36"/>
      <c r="C173" s="188" t="s">
        <v>282</v>
      </c>
      <c r="D173" s="188" t="s">
        <v>136</v>
      </c>
      <c r="E173" s="189" t="s">
        <v>336</v>
      </c>
      <c r="F173" s="190" t="s">
        <v>337</v>
      </c>
      <c r="G173" s="191" t="s">
        <v>139</v>
      </c>
      <c r="H173" s="192">
        <v>10</v>
      </c>
      <c r="I173" s="193"/>
      <c r="J173" s="194">
        <f>ROUND(I173*H173,2)</f>
        <v>0</v>
      </c>
      <c r="K173" s="195"/>
      <c r="L173" s="40"/>
      <c r="M173" s="196" t="s">
        <v>1</v>
      </c>
      <c r="N173" s="197" t="s">
        <v>40</v>
      </c>
      <c r="O173" s="72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140</v>
      </c>
      <c r="AT173" s="200" t="s">
        <v>136</v>
      </c>
      <c r="AU173" s="200" t="s">
        <v>85</v>
      </c>
      <c r="AY173" s="18" t="s">
        <v>134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8" t="s">
        <v>83</v>
      </c>
      <c r="BK173" s="201">
        <f>ROUND(I173*H173,2)</f>
        <v>0</v>
      </c>
      <c r="BL173" s="18" t="s">
        <v>140</v>
      </c>
      <c r="BM173" s="200" t="s">
        <v>1030</v>
      </c>
    </row>
    <row r="174" spans="1:65" s="12" customFormat="1" ht="22.75" customHeight="1" x14ac:dyDescent="0.2">
      <c r="B174" s="172"/>
      <c r="C174" s="173"/>
      <c r="D174" s="174" t="s">
        <v>74</v>
      </c>
      <c r="E174" s="186" t="s">
        <v>171</v>
      </c>
      <c r="F174" s="186" t="s">
        <v>339</v>
      </c>
      <c r="G174" s="173"/>
      <c r="H174" s="173"/>
      <c r="I174" s="176"/>
      <c r="J174" s="187">
        <f>BK174</f>
        <v>0</v>
      </c>
      <c r="K174" s="173"/>
      <c r="L174" s="178"/>
      <c r="M174" s="179"/>
      <c r="N174" s="180"/>
      <c r="O174" s="180"/>
      <c r="P174" s="181">
        <f>SUM(P175:P193)</f>
        <v>0</v>
      </c>
      <c r="Q174" s="180"/>
      <c r="R174" s="181">
        <f>SUM(R175:R193)</f>
        <v>0.56974100000000005</v>
      </c>
      <c r="S174" s="180"/>
      <c r="T174" s="182">
        <f>SUM(T175:T193)</f>
        <v>12.0306</v>
      </c>
      <c r="AR174" s="183" t="s">
        <v>83</v>
      </c>
      <c r="AT174" s="184" t="s">
        <v>74</v>
      </c>
      <c r="AU174" s="184" t="s">
        <v>83</v>
      </c>
      <c r="AY174" s="183" t="s">
        <v>134</v>
      </c>
      <c r="BK174" s="185">
        <f>SUM(BK175:BK193)</f>
        <v>0</v>
      </c>
    </row>
    <row r="175" spans="1:65" s="2" customFormat="1" ht="16.55" customHeight="1" x14ac:dyDescent="0.2">
      <c r="A175" s="35"/>
      <c r="B175" s="36"/>
      <c r="C175" s="188" t="s">
        <v>287</v>
      </c>
      <c r="D175" s="188" t="s">
        <v>136</v>
      </c>
      <c r="E175" s="189" t="s">
        <v>1031</v>
      </c>
      <c r="F175" s="190" t="s">
        <v>1032</v>
      </c>
      <c r="G175" s="191" t="s">
        <v>168</v>
      </c>
      <c r="H175" s="192">
        <v>15</v>
      </c>
      <c r="I175" s="193"/>
      <c r="J175" s="194">
        <f>ROUND(I175*H175,2)</f>
        <v>0</v>
      </c>
      <c r="K175" s="195"/>
      <c r="L175" s="40"/>
      <c r="M175" s="196" t="s">
        <v>1</v>
      </c>
      <c r="N175" s="197" t="s">
        <v>40</v>
      </c>
      <c r="O175" s="72"/>
      <c r="P175" s="198">
        <f>O175*H175</f>
        <v>0</v>
      </c>
      <c r="Q175" s="198">
        <v>0</v>
      </c>
      <c r="R175" s="198">
        <f>Q175*H175</f>
        <v>0</v>
      </c>
      <c r="S175" s="198">
        <v>0.18</v>
      </c>
      <c r="T175" s="199">
        <f>S175*H175</f>
        <v>2.6999999999999997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140</v>
      </c>
      <c r="AT175" s="200" t="s">
        <v>136</v>
      </c>
      <c r="AU175" s="200" t="s">
        <v>85</v>
      </c>
      <c r="AY175" s="18" t="s">
        <v>134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83</v>
      </c>
      <c r="BK175" s="201">
        <f>ROUND(I175*H175,2)</f>
        <v>0</v>
      </c>
      <c r="BL175" s="18" t="s">
        <v>140</v>
      </c>
      <c r="BM175" s="200" t="s">
        <v>1033</v>
      </c>
    </row>
    <row r="176" spans="1:65" s="14" customFormat="1" x14ac:dyDescent="0.2">
      <c r="B176" s="213"/>
      <c r="C176" s="214"/>
      <c r="D176" s="204" t="s">
        <v>145</v>
      </c>
      <c r="E176" s="215" t="s">
        <v>1</v>
      </c>
      <c r="F176" s="216" t="s">
        <v>1034</v>
      </c>
      <c r="G176" s="214"/>
      <c r="H176" s="217">
        <v>15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145</v>
      </c>
      <c r="AU176" s="223" t="s">
        <v>85</v>
      </c>
      <c r="AV176" s="14" t="s">
        <v>85</v>
      </c>
      <c r="AW176" s="14" t="s">
        <v>31</v>
      </c>
      <c r="AX176" s="14" t="s">
        <v>83</v>
      </c>
      <c r="AY176" s="223" t="s">
        <v>134</v>
      </c>
    </row>
    <row r="177" spans="1:65" s="2" customFormat="1" ht="21.8" customHeight="1" x14ac:dyDescent="0.2">
      <c r="A177" s="35"/>
      <c r="B177" s="36"/>
      <c r="C177" s="188" t="s">
        <v>292</v>
      </c>
      <c r="D177" s="188" t="s">
        <v>136</v>
      </c>
      <c r="E177" s="189" t="s">
        <v>1035</v>
      </c>
      <c r="F177" s="190" t="s">
        <v>1036</v>
      </c>
      <c r="G177" s="191" t="s">
        <v>279</v>
      </c>
      <c r="H177" s="192">
        <v>6</v>
      </c>
      <c r="I177" s="193"/>
      <c r="J177" s="194">
        <f>ROUND(I177*H177,2)</f>
        <v>0</v>
      </c>
      <c r="K177" s="195"/>
      <c r="L177" s="40"/>
      <c r="M177" s="196" t="s">
        <v>1</v>
      </c>
      <c r="N177" s="197" t="s">
        <v>40</v>
      </c>
      <c r="O177" s="72"/>
      <c r="P177" s="198">
        <f>O177*H177</f>
        <v>0</v>
      </c>
      <c r="Q177" s="198">
        <v>6.8640000000000007E-2</v>
      </c>
      <c r="R177" s="198">
        <f>Q177*H177</f>
        <v>0.41184000000000004</v>
      </c>
      <c r="S177" s="198">
        <v>0</v>
      </c>
      <c r="T177" s="19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140</v>
      </c>
      <c r="AT177" s="200" t="s">
        <v>136</v>
      </c>
      <c r="AU177" s="200" t="s">
        <v>85</v>
      </c>
      <c r="AY177" s="18" t="s">
        <v>134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83</v>
      </c>
      <c r="BK177" s="201">
        <f>ROUND(I177*H177,2)</f>
        <v>0</v>
      </c>
      <c r="BL177" s="18" t="s">
        <v>140</v>
      </c>
      <c r="BM177" s="200" t="s">
        <v>1037</v>
      </c>
    </row>
    <row r="178" spans="1:65" s="2" customFormat="1" ht="33.049999999999997" customHeight="1" x14ac:dyDescent="0.2">
      <c r="A178" s="35"/>
      <c r="B178" s="36"/>
      <c r="C178" s="188" t="s">
        <v>297</v>
      </c>
      <c r="D178" s="188" t="s">
        <v>136</v>
      </c>
      <c r="E178" s="189" t="s">
        <v>1038</v>
      </c>
      <c r="F178" s="190" t="s">
        <v>1039</v>
      </c>
      <c r="G178" s="191" t="s">
        <v>279</v>
      </c>
      <c r="H178" s="192">
        <v>6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40</v>
      </c>
      <c r="O178" s="72"/>
      <c r="P178" s="198">
        <f>O178*H178</f>
        <v>0</v>
      </c>
      <c r="Q178" s="198">
        <v>8.4999999999999995E-4</v>
      </c>
      <c r="R178" s="198">
        <f>Q178*H178</f>
        <v>5.0999999999999995E-3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140</v>
      </c>
      <c r="AT178" s="200" t="s">
        <v>136</v>
      </c>
      <c r="AU178" s="200" t="s">
        <v>85</v>
      </c>
      <c r="AY178" s="18" t="s">
        <v>134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83</v>
      </c>
      <c r="BK178" s="201">
        <f>ROUND(I178*H178,2)</f>
        <v>0</v>
      </c>
      <c r="BL178" s="18" t="s">
        <v>140</v>
      </c>
      <c r="BM178" s="200" t="s">
        <v>1040</v>
      </c>
    </row>
    <row r="179" spans="1:65" s="2" customFormat="1" ht="33.049999999999997" customHeight="1" x14ac:dyDescent="0.2">
      <c r="A179" s="35"/>
      <c r="B179" s="36"/>
      <c r="C179" s="188" t="s">
        <v>301</v>
      </c>
      <c r="D179" s="188" t="s">
        <v>136</v>
      </c>
      <c r="E179" s="189" t="s">
        <v>1041</v>
      </c>
      <c r="F179" s="190" t="s">
        <v>1042</v>
      </c>
      <c r="G179" s="191" t="s">
        <v>168</v>
      </c>
      <c r="H179" s="192">
        <v>15</v>
      </c>
      <c r="I179" s="193"/>
      <c r="J179" s="194">
        <f>ROUND(I179*H179,2)</f>
        <v>0</v>
      </c>
      <c r="K179" s="195"/>
      <c r="L179" s="40"/>
      <c r="M179" s="196" t="s">
        <v>1</v>
      </c>
      <c r="N179" s="197" t="s">
        <v>40</v>
      </c>
      <c r="O179" s="72"/>
      <c r="P179" s="198">
        <f>O179*H179</f>
        <v>0</v>
      </c>
      <c r="Q179" s="198">
        <v>1.0000000000000001E-5</v>
      </c>
      <c r="R179" s="198">
        <f>Q179*H179</f>
        <v>1.5000000000000001E-4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140</v>
      </c>
      <c r="AT179" s="200" t="s">
        <v>136</v>
      </c>
      <c r="AU179" s="200" t="s">
        <v>85</v>
      </c>
      <c r="AY179" s="18" t="s">
        <v>134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8" t="s">
        <v>83</v>
      </c>
      <c r="BK179" s="201">
        <f>ROUND(I179*H179,2)</f>
        <v>0</v>
      </c>
      <c r="BL179" s="18" t="s">
        <v>140</v>
      </c>
      <c r="BM179" s="200" t="s">
        <v>1043</v>
      </c>
    </row>
    <row r="180" spans="1:65" s="14" customFormat="1" x14ac:dyDescent="0.2">
      <c r="B180" s="213"/>
      <c r="C180" s="214"/>
      <c r="D180" s="204" t="s">
        <v>145</v>
      </c>
      <c r="E180" s="215" t="s">
        <v>1</v>
      </c>
      <c r="F180" s="216" t="s">
        <v>1034</v>
      </c>
      <c r="G180" s="214"/>
      <c r="H180" s="217">
        <v>15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145</v>
      </c>
      <c r="AU180" s="223" t="s">
        <v>85</v>
      </c>
      <c r="AV180" s="14" t="s">
        <v>85</v>
      </c>
      <c r="AW180" s="14" t="s">
        <v>31</v>
      </c>
      <c r="AX180" s="14" t="s">
        <v>83</v>
      </c>
      <c r="AY180" s="223" t="s">
        <v>134</v>
      </c>
    </row>
    <row r="181" spans="1:65" s="2" customFormat="1" ht="16.55" customHeight="1" x14ac:dyDescent="0.2">
      <c r="A181" s="35"/>
      <c r="B181" s="36"/>
      <c r="C181" s="246" t="s">
        <v>305</v>
      </c>
      <c r="D181" s="246" t="s">
        <v>244</v>
      </c>
      <c r="E181" s="247" t="s">
        <v>1044</v>
      </c>
      <c r="F181" s="248" t="s">
        <v>1045</v>
      </c>
      <c r="G181" s="249" t="s">
        <v>168</v>
      </c>
      <c r="H181" s="250">
        <v>15.3</v>
      </c>
      <c r="I181" s="251"/>
      <c r="J181" s="252">
        <f>ROUND(I181*H181,2)</f>
        <v>0</v>
      </c>
      <c r="K181" s="253"/>
      <c r="L181" s="254"/>
      <c r="M181" s="255" t="s">
        <v>1</v>
      </c>
      <c r="N181" s="256" t="s">
        <v>40</v>
      </c>
      <c r="O181" s="72"/>
      <c r="P181" s="198">
        <f>O181*H181</f>
        <v>0</v>
      </c>
      <c r="Q181" s="198">
        <v>2.7699999999999999E-3</v>
      </c>
      <c r="R181" s="198">
        <f>Q181*H181</f>
        <v>4.2381000000000002E-2</v>
      </c>
      <c r="S181" s="198">
        <v>0</v>
      </c>
      <c r="T181" s="19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0" t="s">
        <v>171</v>
      </c>
      <c r="AT181" s="200" t="s">
        <v>244</v>
      </c>
      <c r="AU181" s="200" t="s">
        <v>85</v>
      </c>
      <c r="AY181" s="18" t="s">
        <v>134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8" t="s">
        <v>83</v>
      </c>
      <c r="BK181" s="201">
        <f>ROUND(I181*H181,2)</f>
        <v>0</v>
      </c>
      <c r="BL181" s="18" t="s">
        <v>140</v>
      </c>
      <c r="BM181" s="200" t="s">
        <v>1046</v>
      </c>
    </row>
    <row r="182" spans="1:65" s="14" customFormat="1" x14ac:dyDescent="0.2">
      <c r="B182" s="213"/>
      <c r="C182" s="214"/>
      <c r="D182" s="204" t="s">
        <v>145</v>
      </c>
      <c r="E182" s="214"/>
      <c r="F182" s="216" t="s">
        <v>1047</v>
      </c>
      <c r="G182" s="214"/>
      <c r="H182" s="217">
        <v>15.3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145</v>
      </c>
      <c r="AU182" s="223" t="s">
        <v>85</v>
      </c>
      <c r="AV182" s="14" t="s">
        <v>85</v>
      </c>
      <c r="AW182" s="14" t="s">
        <v>4</v>
      </c>
      <c r="AX182" s="14" t="s">
        <v>83</v>
      </c>
      <c r="AY182" s="223" t="s">
        <v>134</v>
      </c>
    </row>
    <row r="183" spans="1:65" s="2" customFormat="1" ht="33.049999999999997" customHeight="1" x14ac:dyDescent="0.2">
      <c r="A183" s="35"/>
      <c r="B183" s="36"/>
      <c r="C183" s="188" t="s">
        <v>309</v>
      </c>
      <c r="D183" s="188" t="s">
        <v>136</v>
      </c>
      <c r="E183" s="189" t="s">
        <v>1048</v>
      </c>
      <c r="F183" s="190" t="s">
        <v>1049</v>
      </c>
      <c r="G183" s="191" t="s">
        <v>279</v>
      </c>
      <c r="H183" s="192">
        <v>8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40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140</v>
      </c>
      <c r="AT183" s="200" t="s">
        <v>136</v>
      </c>
      <c r="AU183" s="200" t="s">
        <v>85</v>
      </c>
      <c r="AY183" s="18" t="s">
        <v>134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83</v>
      </c>
      <c r="BK183" s="201">
        <f>ROUND(I183*H183,2)</f>
        <v>0</v>
      </c>
      <c r="BL183" s="18" t="s">
        <v>140</v>
      </c>
      <c r="BM183" s="200" t="s">
        <v>1050</v>
      </c>
    </row>
    <row r="184" spans="1:65" s="2" customFormat="1" ht="16.55" customHeight="1" x14ac:dyDescent="0.2">
      <c r="A184" s="35"/>
      <c r="B184" s="36"/>
      <c r="C184" s="246" t="s">
        <v>313</v>
      </c>
      <c r="D184" s="246" t="s">
        <v>244</v>
      </c>
      <c r="E184" s="247" t="s">
        <v>1051</v>
      </c>
      <c r="F184" s="248" t="s">
        <v>1052</v>
      </c>
      <c r="G184" s="249" t="s">
        <v>279</v>
      </c>
      <c r="H184" s="250">
        <v>8</v>
      </c>
      <c r="I184" s="251"/>
      <c r="J184" s="252">
        <f>ROUND(I184*H184,2)</f>
        <v>0</v>
      </c>
      <c r="K184" s="253"/>
      <c r="L184" s="254"/>
      <c r="M184" s="255" t="s">
        <v>1</v>
      </c>
      <c r="N184" s="256" t="s">
        <v>40</v>
      </c>
      <c r="O184" s="72"/>
      <c r="P184" s="198">
        <f>O184*H184</f>
        <v>0</v>
      </c>
      <c r="Q184" s="198">
        <v>6.4000000000000005E-4</v>
      </c>
      <c r="R184" s="198">
        <f>Q184*H184</f>
        <v>5.1200000000000004E-3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171</v>
      </c>
      <c r="AT184" s="200" t="s">
        <v>244</v>
      </c>
      <c r="AU184" s="200" t="s">
        <v>85</v>
      </c>
      <c r="AY184" s="18" t="s">
        <v>134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83</v>
      </c>
      <c r="BK184" s="201">
        <f>ROUND(I184*H184,2)</f>
        <v>0</v>
      </c>
      <c r="BL184" s="18" t="s">
        <v>140</v>
      </c>
      <c r="BM184" s="200" t="s">
        <v>1053</v>
      </c>
    </row>
    <row r="185" spans="1:65" s="2" customFormat="1" ht="33.049999999999997" customHeight="1" x14ac:dyDescent="0.2">
      <c r="A185" s="35"/>
      <c r="B185" s="36"/>
      <c r="C185" s="188" t="s">
        <v>318</v>
      </c>
      <c r="D185" s="188" t="s">
        <v>136</v>
      </c>
      <c r="E185" s="189" t="s">
        <v>1054</v>
      </c>
      <c r="F185" s="190" t="s">
        <v>1055</v>
      </c>
      <c r="G185" s="191" t="s">
        <v>279</v>
      </c>
      <c r="H185" s="192">
        <v>1</v>
      </c>
      <c r="I185" s="193"/>
      <c r="J185" s="194">
        <f>ROUND(I185*H185,2)</f>
        <v>0</v>
      </c>
      <c r="K185" s="195"/>
      <c r="L185" s="40"/>
      <c r="M185" s="196" t="s">
        <v>1</v>
      </c>
      <c r="N185" s="197" t="s">
        <v>40</v>
      </c>
      <c r="O185" s="72"/>
      <c r="P185" s="198">
        <f>O185*H185</f>
        <v>0</v>
      </c>
      <c r="Q185" s="198">
        <v>2.0000000000000002E-5</v>
      </c>
      <c r="R185" s="198">
        <f>Q185*H185</f>
        <v>2.0000000000000002E-5</v>
      </c>
      <c r="S185" s="198">
        <v>0</v>
      </c>
      <c r="T185" s="19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0" t="s">
        <v>140</v>
      </c>
      <c r="AT185" s="200" t="s">
        <v>136</v>
      </c>
      <c r="AU185" s="200" t="s">
        <v>85</v>
      </c>
      <c r="AY185" s="18" t="s">
        <v>134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8" t="s">
        <v>83</v>
      </c>
      <c r="BK185" s="201">
        <f>ROUND(I185*H185,2)</f>
        <v>0</v>
      </c>
      <c r="BL185" s="18" t="s">
        <v>140</v>
      </c>
      <c r="BM185" s="200" t="s">
        <v>1056</v>
      </c>
    </row>
    <row r="186" spans="1:65" s="2" customFormat="1" ht="21.8" customHeight="1" x14ac:dyDescent="0.2">
      <c r="A186" s="35"/>
      <c r="B186" s="36"/>
      <c r="C186" s="246" t="s">
        <v>323</v>
      </c>
      <c r="D186" s="246" t="s">
        <v>244</v>
      </c>
      <c r="E186" s="247" t="s">
        <v>1057</v>
      </c>
      <c r="F186" s="248" t="s">
        <v>1058</v>
      </c>
      <c r="G186" s="249" t="s">
        <v>279</v>
      </c>
      <c r="H186" s="250">
        <v>1</v>
      </c>
      <c r="I186" s="251"/>
      <c r="J186" s="252">
        <f>ROUND(I186*H186,2)</f>
        <v>0</v>
      </c>
      <c r="K186" s="253"/>
      <c r="L186" s="254"/>
      <c r="M186" s="255" t="s">
        <v>1</v>
      </c>
      <c r="N186" s="256" t="s">
        <v>40</v>
      </c>
      <c r="O186" s="72"/>
      <c r="P186" s="198">
        <f>O186*H186</f>
        <v>0</v>
      </c>
      <c r="Q186" s="198">
        <v>4.2599999999999999E-3</v>
      </c>
      <c r="R186" s="198">
        <f>Q186*H186</f>
        <v>4.2599999999999999E-3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171</v>
      </c>
      <c r="AT186" s="200" t="s">
        <v>244</v>
      </c>
      <c r="AU186" s="200" t="s">
        <v>85</v>
      </c>
      <c r="AY186" s="18" t="s">
        <v>134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83</v>
      </c>
      <c r="BK186" s="201">
        <f>ROUND(I186*H186,2)</f>
        <v>0</v>
      </c>
      <c r="BL186" s="18" t="s">
        <v>140</v>
      </c>
      <c r="BM186" s="200" t="s">
        <v>1059</v>
      </c>
    </row>
    <row r="187" spans="1:65" s="2" customFormat="1" ht="21.8" customHeight="1" x14ac:dyDescent="0.2">
      <c r="A187" s="35"/>
      <c r="B187" s="36"/>
      <c r="C187" s="188" t="s">
        <v>327</v>
      </c>
      <c r="D187" s="188" t="s">
        <v>136</v>
      </c>
      <c r="E187" s="189" t="s">
        <v>1060</v>
      </c>
      <c r="F187" s="190" t="s">
        <v>1061</v>
      </c>
      <c r="G187" s="191" t="s">
        <v>184</v>
      </c>
      <c r="H187" s="192">
        <v>15.551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40</v>
      </c>
      <c r="O187" s="72"/>
      <c r="P187" s="198">
        <f>O187*H187</f>
        <v>0</v>
      </c>
      <c r="Q187" s="198">
        <v>0</v>
      </c>
      <c r="R187" s="198">
        <f>Q187*H187</f>
        <v>0</v>
      </c>
      <c r="S187" s="198">
        <v>0.6</v>
      </c>
      <c r="T187" s="199">
        <f>S187*H187</f>
        <v>9.3306000000000004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140</v>
      </c>
      <c r="AT187" s="200" t="s">
        <v>136</v>
      </c>
      <c r="AU187" s="200" t="s">
        <v>85</v>
      </c>
      <c r="AY187" s="18" t="s">
        <v>134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8" t="s">
        <v>83</v>
      </c>
      <c r="BK187" s="201">
        <f>ROUND(I187*H187,2)</f>
        <v>0</v>
      </c>
      <c r="BL187" s="18" t="s">
        <v>140</v>
      </c>
      <c r="BM187" s="200" t="s">
        <v>1062</v>
      </c>
    </row>
    <row r="188" spans="1:65" s="13" customFormat="1" x14ac:dyDescent="0.2">
      <c r="B188" s="202"/>
      <c r="C188" s="203"/>
      <c r="D188" s="204" t="s">
        <v>145</v>
      </c>
      <c r="E188" s="205" t="s">
        <v>1</v>
      </c>
      <c r="F188" s="206" t="s">
        <v>1063</v>
      </c>
      <c r="G188" s="203"/>
      <c r="H188" s="205" t="s">
        <v>1</v>
      </c>
      <c r="I188" s="207"/>
      <c r="J188" s="203"/>
      <c r="K188" s="203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145</v>
      </c>
      <c r="AU188" s="212" t="s">
        <v>85</v>
      </c>
      <c r="AV188" s="13" t="s">
        <v>83</v>
      </c>
      <c r="AW188" s="13" t="s">
        <v>31</v>
      </c>
      <c r="AX188" s="13" t="s">
        <v>75</v>
      </c>
      <c r="AY188" s="212" t="s">
        <v>134</v>
      </c>
    </row>
    <row r="189" spans="1:65" s="14" customFormat="1" x14ac:dyDescent="0.2">
      <c r="B189" s="213"/>
      <c r="C189" s="214"/>
      <c r="D189" s="204" t="s">
        <v>145</v>
      </c>
      <c r="E189" s="215" t="s">
        <v>1</v>
      </c>
      <c r="F189" s="216" t="s">
        <v>1064</v>
      </c>
      <c r="G189" s="214"/>
      <c r="H189" s="217">
        <v>11.31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145</v>
      </c>
      <c r="AU189" s="223" t="s">
        <v>85</v>
      </c>
      <c r="AV189" s="14" t="s">
        <v>85</v>
      </c>
      <c r="AW189" s="14" t="s">
        <v>31</v>
      </c>
      <c r="AX189" s="14" t="s">
        <v>75</v>
      </c>
      <c r="AY189" s="223" t="s">
        <v>134</v>
      </c>
    </row>
    <row r="190" spans="1:65" s="14" customFormat="1" x14ac:dyDescent="0.2">
      <c r="B190" s="213"/>
      <c r="C190" s="214"/>
      <c r="D190" s="204" t="s">
        <v>145</v>
      </c>
      <c r="E190" s="215" t="s">
        <v>1</v>
      </c>
      <c r="F190" s="216" t="s">
        <v>1065</v>
      </c>
      <c r="G190" s="214"/>
      <c r="H190" s="217">
        <v>4.2409999999999997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145</v>
      </c>
      <c r="AU190" s="223" t="s">
        <v>85</v>
      </c>
      <c r="AV190" s="14" t="s">
        <v>85</v>
      </c>
      <c r="AW190" s="14" t="s">
        <v>31</v>
      </c>
      <c r="AX190" s="14" t="s">
        <v>75</v>
      </c>
      <c r="AY190" s="223" t="s">
        <v>134</v>
      </c>
    </row>
    <row r="191" spans="1:65" s="16" customFormat="1" x14ac:dyDescent="0.2">
      <c r="B191" s="235"/>
      <c r="C191" s="236"/>
      <c r="D191" s="204" t="s">
        <v>145</v>
      </c>
      <c r="E191" s="237" t="s">
        <v>1</v>
      </c>
      <c r="F191" s="238" t="s">
        <v>206</v>
      </c>
      <c r="G191" s="236"/>
      <c r="H191" s="239">
        <v>15.551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145</v>
      </c>
      <c r="AU191" s="245" t="s">
        <v>85</v>
      </c>
      <c r="AV191" s="16" t="s">
        <v>140</v>
      </c>
      <c r="AW191" s="16" t="s">
        <v>31</v>
      </c>
      <c r="AX191" s="16" t="s">
        <v>83</v>
      </c>
      <c r="AY191" s="245" t="s">
        <v>134</v>
      </c>
    </row>
    <row r="192" spans="1:65" s="2" customFormat="1" ht="21.8" customHeight="1" x14ac:dyDescent="0.2">
      <c r="A192" s="35"/>
      <c r="B192" s="36"/>
      <c r="C192" s="188" t="s">
        <v>331</v>
      </c>
      <c r="D192" s="188" t="s">
        <v>136</v>
      </c>
      <c r="E192" s="189" t="s">
        <v>1066</v>
      </c>
      <c r="F192" s="190" t="s">
        <v>1067</v>
      </c>
      <c r="G192" s="191" t="s">
        <v>279</v>
      </c>
      <c r="H192" s="192">
        <v>1</v>
      </c>
      <c r="I192" s="193"/>
      <c r="J192" s="194">
        <f>ROUND(I192*H192,2)</f>
        <v>0</v>
      </c>
      <c r="K192" s="195"/>
      <c r="L192" s="40"/>
      <c r="M192" s="196" t="s">
        <v>1</v>
      </c>
      <c r="N192" s="197" t="s">
        <v>40</v>
      </c>
      <c r="O192" s="72"/>
      <c r="P192" s="198">
        <f>O192*H192</f>
        <v>0</v>
      </c>
      <c r="Q192" s="198">
        <v>4.027E-2</v>
      </c>
      <c r="R192" s="198">
        <f>Q192*H192</f>
        <v>4.027E-2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140</v>
      </c>
      <c r="AT192" s="200" t="s">
        <v>136</v>
      </c>
      <c r="AU192" s="200" t="s">
        <v>85</v>
      </c>
      <c r="AY192" s="18" t="s">
        <v>134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83</v>
      </c>
      <c r="BK192" s="201">
        <f>ROUND(I192*H192,2)</f>
        <v>0</v>
      </c>
      <c r="BL192" s="18" t="s">
        <v>140</v>
      </c>
      <c r="BM192" s="200" t="s">
        <v>1068</v>
      </c>
    </row>
    <row r="193" spans="1:65" s="2" customFormat="1" ht="33.049999999999997" customHeight="1" x14ac:dyDescent="0.2">
      <c r="A193" s="35"/>
      <c r="B193" s="36"/>
      <c r="C193" s="188" t="s">
        <v>335</v>
      </c>
      <c r="D193" s="188" t="s">
        <v>136</v>
      </c>
      <c r="E193" s="189" t="s">
        <v>1069</v>
      </c>
      <c r="F193" s="190" t="s">
        <v>1070</v>
      </c>
      <c r="G193" s="191" t="s">
        <v>279</v>
      </c>
      <c r="H193" s="192">
        <v>1</v>
      </c>
      <c r="I193" s="193"/>
      <c r="J193" s="194">
        <f>ROUND(I193*H193,2)</f>
        <v>0</v>
      </c>
      <c r="K193" s="195"/>
      <c r="L193" s="40"/>
      <c r="M193" s="196" t="s">
        <v>1</v>
      </c>
      <c r="N193" s="197" t="s">
        <v>40</v>
      </c>
      <c r="O193" s="72"/>
      <c r="P193" s="198">
        <f>O193*H193</f>
        <v>0</v>
      </c>
      <c r="Q193" s="198">
        <v>6.0600000000000001E-2</v>
      </c>
      <c r="R193" s="198">
        <f>Q193*H193</f>
        <v>6.0600000000000001E-2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140</v>
      </c>
      <c r="AT193" s="200" t="s">
        <v>136</v>
      </c>
      <c r="AU193" s="200" t="s">
        <v>85</v>
      </c>
      <c r="AY193" s="18" t="s">
        <v>134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83</v>
      </c>
      <c r="BK193" s="201">
        <f>ROUND(I193*H193,2)</f>
        <v>0</v>
      </c>
      <c r="BL193" s="18" t="s">
        <v>140</v>
      </c>
      <c r="BM193" s="200" t="s">
        <v>1071</v>
      </c>
    </row>
    <row r="194" spans="1:65" s="12" customFormat="1" ht="22.75" customHeight="1" x14ac:dyDescent="0.2">
      <c r="B194" s="172"/>
      <c r="C194" s="173"/>
      <c r="D194" s="174" t="s">
        <v>74</v>
      </c>
      <c r="E194" s="186" t="s">
        <v>176</v>
      </c>
      <c r="F194" s="186" t="s">
        <v>397</v>
      </c>
      <c r="G194" s="173"/>
      <c r="H194" s="173"/>
      <c r="I194" s="176"/>
      <c r="J194" s="187">
        <f>BK194</f>
        <v>0</v>
      </c>
      <c r="K194" s="173"/>
      <c r="L194" s="178"/>
      <c r="M194" s="179"/>
      <c r="N194" s="180"/>
      <c r="O194" s="180"/>
      <c r="P194" s="181">
        <f>P195+SUM(P196:P202)</f>
        <v>0</v>
      </c>
      <c r="Q194" s="180"/>
      <c r="R194" s="181">
        <f>R195+SUM(R196:R202)</f>
        <v>1E-3</v>
      </c>
      <c r="S194" s="180"/>
      <c r="T194" s="182">
        <f>T195+SUM(T196:T202)</f>
        <v>0</v>
      </c>
      <c r="AR194" s="183" t="s">
        <v>83</v>
      </c>
      <c r="AT194" s="184" t="s">
        <v>74</v>
      </c>
      <c r="AU194" s="184" t="s">
        <v>83</v>
      </c>
      <c r="AY194" s="183" t="s">
        <v>134</v>
      </c>
      <c r="BK194" s="185">
        <f>BK195+SUM(BK196:BK202)</f>
        <v>0</v>
      </c>
    </row>
    <row r="195" spans="1:65" s="2" customFormat="1" ht="21.8" customHeight="1" x14ac:dyDescent="0.2">
      <c r="A195" s="35"/>
      <c r="B195" s="36"/>
      <c r="C195" s="188" t="s">
        <v>340</v>
      </c>
      <c r="D195" s="188" t="s">
        <v>136</v>
      </c>
      <c r="E195" s="189" t="s">
        <v>399</v>
      </c>
      <c r="F195" s="190" t="s">
        <v>400</v>
      </c>
      <c r="G195" s="191" t="s">
        <v>168</v>
      </c>
      <c r="H195" s="192">
        <v>20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40</v>
      </c>
      <c r="O195" s="72"/>
      <c r="P195" s="198">
        <f>O195*H195</f>
        <v>0</v>
      </c>
      <c r="Q195" s="198">
        <v>5.0000000000000002E-5</v>
      </c>
      <c r="R195" s="198">
        <f>Q195*H195</f>
        <v>1E-3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140</v>
      </c>
      <c r="AT195" s="200" t="s">
        <v>136</v>
      </c>
      <c r="AU195" s="200" t="s">
        <v>85</v>
      </c>
      <c r="AY195" s="18" t="s">
        <v>134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83</v>
      </c>
      <c r="BK195" s="201">
        <f>ROUND(I195*H195,2)</f>
        <v>0</v>
      </c>
      <c r="BL195" s="18" t="s">
        <v>140</v>
      </c>
      <c r="BM195" s="200" t="s">
        <v>1072</v>
      </c>
    </row>
    <row r="196" spans="1:65" s="2" customFormat="1" ht="21.8" customHeight="1" x14ac:dyDescent="0.2">
      <c r="A196" s="35"/>
      <c r="B196" s="36"/>
      <c r="C196" s="188" t="s">
        <v>344</v>
      </c>
      <c r="D196" s="188" t="s">
        <v>136</v>
      </c>
      <c r="E196" s="189" t="s">
        <v>404</v>
      </c>
      <c r="F196" s="190" t="s">
        <v>405</v>
      </c>
      <c r="G196" s="191" t="s">
        <v>168</v>
      </c>
      <c r="H196" s="192">
        <v>20</v>
      </c>
      <c r="I196" s="193"/>
      <c r="J196" s="194">
        <f>ROUND(I196*H196,2)</f>
        <v>0</v>
      </c>
      <c r="K196" s="195"/>
      <c r="L196" s="40"/>
      <c r="M196" s="196" t="s">
        <v>1</v>
      </c>
      <c r="N196" s="197" t="s">
        <v>40</v>
      </c>
      <c r="O196" s="72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140</v>
      </c>
      <c r="AT196" s="200" t="s">
        <v>136</v>
      </c>
      <c r="AU196" s="200" t="s">
        <v>85</v>
      </c>
      <c r="AY196" s="18" t="s">
        <v>134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8" t="s">
        <v>83</v>
      </c>
      <c r="BK196" s="201">
        <f>ROUND(I196*H196,2)</f>
        <v>0</v>
      </c>
      <c r="BL196" s="18" t="s">
        <v>140</v>
      </c>
      <c r="BM196" s="200" t="s">
        <v>1073</v>
      </c>
    </row>
    <row r="197" spans="1:65" s="14" customFormat="1" x14ac:dyDescent="0.2">
      <c r="B197" s="213"/>
      <c r="C197" s="214"/>
      <c r="D197" s="204" t="s">
        <v>145</v>
      </c>
      <c r="E197" s="215" t="s">
        <v>1</v>
      </c>
      <c r="F197" s="216" t="s">
        <v>1074</v>
      </c>
      <c r="G197" s="214"/>
      <c r="H197" s="217">
        <v>20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145</v>
      </c>
      <c r="AU197" s="223" t="s">
        <v>85</v>
      </c>
      <c r="AV197" s="14" t="s">
        <v>85</v>
      </c>
      <c r="AW197" s="14" t="s">
        <v>31</v>
      </c>
      <c r="AX197" s="14" t="s">
        <v>83</v>
      </c>
      <c r="AY197" s="223" t="s">
        <v>134</v>
      </c>
    </row>
    <row r="198" spans="1:65" s="2" customFormat="1" ht="21.8" customHeight="1" x14ac:dyDescent="0.2">
      <c r="A198" s="35"/>
      <c r="B198" s="36"/>
      <c r="C198" s="188" t="s">
        <v>348</v>
      </c>
      <c r="D198" s="188" t="s">
        <v>136</v>
      </c>
      <c r="E198" s="189" t="s">
        <v>1075</v>
      </c>
      <c r="F198" s="190" t="s">
        <v>1076</v>
      </c>
      <c r="G198" s="191" t="s">
        <v>139</v>
      </c>
      <c r="H198" s="192">
        <v>35.343000000000004</v>
      </c>
      <c r="I198" s="193"/>
      <c r="J198" s="194">
        <f>ROUND(I198*H198,2)</f>
        <v>0</v>
      </c>
      <c r="K198" s="195"/>
      <c r="L198" s="40"/>
      <c r="M198" s="196" t="s">
        <v>1</v>
      </c>
      <c r="N198" s="197" t="s">
        <v>40</v>
      </c>
      <c r="O198" s="72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140</v>
      </c>
      <c r="AT198" s="200" t="s">
        <v>136</v>
      </c>
      <c r="AU198" s="200" t="s">
        <v>85</v>
      </c>
      <c r="AY198" s="18" t="s">
        <v>134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8" t="s">
        <v>83</v>
      </c>
      <c r="BK198" s="201">
        <f>ROUND(I198*H198,2)</f>
        <v>0</v>
      </c>
      <c r="BL198" s="18" t="s">
        <v>140</v>
      </c>
      <c r="BM198" s="200" t="s">
        <v>1077</v>
      </c>
    </row>
    <row r="199" spans="1:65" s="14" customFormat="1" x14ac:dyDescent="0.2">
      <c r="B199" s="213"/>
      <c r="C199" s="214"/>
      <c r="D199" s="204" t="s">
        <v>145</v>
      </c>
      <c r="E199" s="215" t="s">
        <v>1</v>
      </c>
      <c r="F199" s="216" t="s">
        <v>1078</v>
      </c>
      <c r="G199" s="214"/>
      <c r="H199" s="217">
        <v>14.137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145</v>
      </c>
      <c r="AU199" s="223" t="s">
        <v>85</v>
      </c>
      <c r="AV199" s="14" t="s">
        <v>85</v>
      </c>
      <c r="AW199" s="14" t="s">
        <v>31</v>
      </c>
      <c r="AX199" s="14" t="s">
        <v>75</v>
      </c>
      <c r="AY199" s="223" t="s">
        <v>134</v>
      </c>
    </row>
    <row r="200" spans="1:65" s="14" customFormat="1" x14ac:dyDescent="0.2">
      <c r="B200" s="213"/>
      <c r="C200" s="214"/>
      <c r="D200" s="204" t="s">
        <v>145</v>
      </c>
      <c r="E200" s="215" t="s">
        <v>1</v>
      </c>
      <c r="F200" s="216" t="s">
        <v>1079</v>
      </c>
      <c r="G200" s="214"/>
      <c r="H200" s="217">
        <v>21.206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145</v>
      </c>
      <c r="AU200" s="223" t="s">
        <v>85</v>
      </c>
      <c r="AV200" s="14" t="s">
        <v>85</v>
      </c>
      <c r="AW200" s="14" t="s">
        <v>31</v>
      </c>
      <c r="AX200" s="14" t="s">
        <v>75</v>
      </c>
      <c r="AY200" s="223" t="s">
        <v>134</v>
      </c>
    </row>
    <row r="201" spans="1:65" s="16" customFormat="1" x14ac:dyDescent="0.2">
      <c r="B201" s="235"/>
      <c r="C201" s="236"/>
      <c r="D201" s="204" t="s">
        <v>145</v>
      </c>
      <c r="E201" s="237" t="s">
        <v>1</v>
      </c>
      <c r="F201" s="238" t="s">
        <v>206</v>
      </c>
      <c r="G201" s="236"/>
      <c r="H201" s="239">
        <v>35.343000000000004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AT201" s="245" t="s">
        <v>145</v>
      </c>
      <c r="AU201" s="245" t="s">
        <v>85</v>
      </c>
      <c r="AV201" s="16" t="s">
        <v>140</v>
      </c>
      <c r="AW201" s="16" t="s">
        <v>31</v>
      </c>
      <c r="AX201" s="16" t="s">
        <v>83</v>
      </c>
      <c r="AY201" s="245" t="s">
        <v>134</v>
      </c>
    </row>
    <row r="202" spans="1:65" s="12" customFormat="1" ht="20.8" customHeight="1" x14ac:dyDescent="0.2">
      <c r="B202" s="172"/>
      <c r="C202" s="173"/>
      <c r="D202" s="174" t="s">
        <v>74</v>
      </c>
      <c r="E202" s="186" t="s">
        <v>407</v>
      </c>
      <c r="F202" s="186" t="s">
        <v>408</v>
      </c>
      <c r="G202" s="173"/>
      <c r="H202" s="173"/>
      <c r="I202" s="176"/>
      <c r="J202" s="187">
        <f>BK202</f>
        <v>0</v>
      </c>
      <c r="K202" s="173"/>
      <c r="L202" s="178"/>
      <c r="M202" s="179"/>
      <c r="N202" s="180"/>
      <c r="O202" s="180"/>
      <c r="P202" s="181">
        <f>SUM(P203:P204)</f>
        <v>0</v>
      </c>
      <c r="Q202" s="180"/>
      <c r="R202" s="181">
        <f>SUM(R203:R204)</f>
        <v>0</v>
      </c>
      <c r="S202" s="180"/>
      <c r="T202" s="182">
        <f>SUM(T203:T204)</f>
        <v>0</v>
      </c>
      <c r="AR202" s="183" t="s">
        <v>83</v>
      </c>
      <c r="AT202" s="184" t="s">
        <v>74</v>
      </c>
      <c r="AU202" s="184" t="s">
        <v>85</v>
      </c>
      <c r="AY202" s="183" t="s">
        <v>134</v>
      </c>
      <c r="BK202" s="185">
        <f>SUM(BK203:BK204)</f>
        <v>0</v>
      </c>
    </row>
    <row r="203" spans="1:65" s="2" customFormat="1" ht="33.049999999999997" customHeight="1" x14ac:dyDescent="0.2">
      <c r="A203" s="35"/>
      <c r="B203" s="36"/>
      <c r="C203" s="188" t="s">
        <v>353</v>
      </c>
      <c r="D203" s="188" t="s">
        <v>136</v>
      </c>
      <c r="E203" s="189" t="s">
        <v>410</v>
      </c>
      <c r="F203" s="190" t="s">
        <v>411</v>
      </c>
      <c r="G203" s="191" t="s">
        <v>230</v>
      </c>
      <c r="H203" s="192">
        <v>11.609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40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140</v>
      </c>
      <c r="AT203" s="200" t="s">
        <v>136</v>
      </c>
      <c r="AU203" s="200" t="s">
        <v>148</v>
      </c>
      <c r="AY203" s="18" t="s">
        <v>134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83</v>
      </c>
      <c r="BK203" s="201">
        <f>ROUND(I203*H203,2)</f>
        <v>0</v>
      </c>
      <c r="BL203" s="18" t="s">
        <v>140</v>
      </c>
      <c r="BM203" s="200" t="s">
        <v>1080</v>
      </c>
    </row>
    <row r="204" spans="1:65" s="2" customFormat="1" ht="21.8" customHeight="1" x14ac:dyDescent="0.2">
      <c r="A204" s="35"/>
      <c r="B204" s="36"/>
      <c r="C204" s="188" t="s">
        <v>357</v>
      </c>
      <c r="D204" s="188" t="s">
        <v>136</v>
      </c>
      <c r="E204" s="189" t="s">
        <v>414</v>
      </c>
      <c r="F204" s="190" t="s">
        <v>415</v>
      </c>
      <c r="G204" s="191" t="s">
        <v>230</v>
      </c>
      <c r="H204" s="192">
        <v>0.56999999999999995</v>
      </c>
      <c r="I204" s="193"/>
      <c r="J204" s="194">
        <f>ROUND(I204*H204,2)</f>
        <v>0</v>
      </c>
      <c r="K204" s="195"/>
      <c r="L204" s="40"/>
      <c r="M204" s="196" t="s">
        <v>1</v>
      </c>
      <c r="N204" s="197" t="s">
        <v>40</v>
      </c>
      <c r="O204" s="72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140</v>
      </c>
      <c r="AT204" s="200" t="s">
        <v>136</v>
      </c>
      <c r="AU204" s="200" t="s">
        <v>148</v>
      </c>
      <c r="AY204" s="18" t="s">
        <v>134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83</v>
      </c>
      <c r="BK204" s="201">
        <f>ROUND(I204*H204,2)</f>
        <v>0</v>
      </c>
      <c r="BL204" s="18" t="s">
        <v>140</v>
      </c>
      <c r="BM204" s="200" t="s">
        <v>1081</v>
      </c>
    </row>
    <row r="205" spans="1:65" s="12" customFormat="1" ht="22.75" customHeight="1" x14ac:dyDescent="0.2">
      <c r="B205" s="172"/>
      <c r="C205" s="173"/>
      <c r="D205" s="174" t="s">
        <v>74</v>
      </c>
      <c r="E205" s="186" t="s">
        <v>417</v>
      </c>
      <c r="F205" s="186" t="s">
        <v>418</v>
      </c>
      <c r="G205" s="173"/>
      <c r="H205" s="173"/>
      <c r="I205" s="176"/>
      <c r="J205" s="187">
        <f>BK205</f>
        <v>0</v>
      </c>
      <c r="K205" s="173"/>
      <c r="L205" s="178"/>
      <c r="M205" s="179"/>
      <c r="N205" s="180"/>
      <c r="O205" s="180"/>
      <c r="P205" s="181">
        <f>SUM(P206:P210)</f>
        <v>0</v>
      </c>
      <c r="Q205" s="180"/>
      <c r="R205" s="181">
        <f>SUM(R206:R210)</f>
        <v>0</v>
      </c>
      <c r="S205" s="180"/>
      <c r="T205" s="182">
        <f>SUM(T206:T210)</f>
        <v>0</v>
      </c>
      <c r="AR205" s="183" t="s">
        <v>83</v>
      </c>
      <c r="AT205" s="184" t="s">
        <v>74</v>
      </c>
      <c r="AU205" s="184" t="s">
        <v>83</v>
      </c>
      <c r="AY205" s="183" t="s">
        <v>134</v>
      </c>
      <c r="BK205" s="185">
        <f>SUM(BK206:BK210)</f>
        <v>0</v>
      </c>
    </row>
    <row r="206" spans="1:65" s="2" customFormat="1" ht="21.8" customHeight="1" x14ac:dyDescent="0.2">
      <c r="A206" s="35"/>
      <c r="B206" s="36"/>
      <c r="C206" s="188" t="s">
        <v>361</v>
      </c>
      <c r="D206" s="188" t="s">
        <v>136</v>
      </c>
      <c r="E206" s="189" t="s">
        <v>420</v>
      </c>
      <c r="F206" s="190" t="s">
        <v>421</v>
      </c>
      <c r="G206" s="191" t="s">
        <v>230</v>
      </c>
      <c r="H206" s="192">
        <v>17.231000000000002</v>
      </c>
      <c r="I206" s="193"/>
      <c r="J206" s="194">
        <f>ROUND(I206*H206,2)</f>
        <v>0</v>
      </c>
      <c r="K206" s="195"/>
      <c r="L206" s="40"/>
      <c r="M206" s="196" t="s">
        <v>1</v>
      </c>
      <c r="N206" s="197" t="s">
        <v>40</v>
      </c>
      <c r="O206" s="72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0" t="s">
        <v>140</v>
      </c>
      <c r="AT206" s="200" t="s">
        <v>136</v>
      </c>
      <c r="AU206" s="200" t="s">
        <v>85</v>
      </c>
      <c r="AY206" s="18" t="s">
        <v>134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8" t="s">
        <v>83</v>
      </c>
      <c r="BK206" s="201">
        <f>ROUND(I206*H206,2)</f>
        <v>0</v>
      </c>
      <c r="BL206" s="18" t="s">
        <v>140</v>
      </c>
      <c r="BM206" s="200" t="s">
        <v>1082</v>
      </c>
    </row>
    <row r="207" spans="1:65" s="2" customFormat="1" ht="21.8" customHeight="1" x14ac:dyDescent="0.2">
      <c r="A207" s="35"/>
      <c r="B207" s="36"/>
      <c r="C207" s="188" t="s">
        <v>365</v>
      </c>
      <c r="D207" s="188" t="s">
        <v>136</v>
      </c>
      <c r="E207" s="189" t="s">
        <v>424</v>
      </c>
      <c r="F207" s="190" t="s">
        <v>425</v>
      </c>
      <c r="G207" s="191" t="s">
        <v>230</v>
      </c>
      <c r="H207" s="192">
        <v>155.07900000000001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40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140</v>
      </c>
      <c r="AT207" s="200" t="s">
        <v>136</v>
      </c>
      <c r="AU207" s="200" t="s">
        <v>85</v>
      </c>
      <c r="AY207" s="18" t="s">
        <v>134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83</v>
      </c>
      <c r="BK207" s="201">
        <f>ROUND(I207*H207,2)</f>
        <v>0</v>
      </c>
      <c r="BL207" s="18" t="s">
        <v>140</v>
      </c>
      <c r="BM207" s="200" t="s">
        <v>1083</v>
      </c>
    </row>
    <row r="208" spans="1:65" s="14" customFormat="1" x14ac:dyDescent="0.2">
      <c r="B208" s="213"/>
      <c r="C208" s="214"/>
      <c r="D208" s="204" t="s">
        <v>145</v>
      </c>
      <c r="E208" s="214"/>
      <c r="F208" s="216" t="s">
        <v>1084</v>
      </c>
      <c r="G208" s="214"/>
      <c r="H208" s="217">
        <v>155.07900000000001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145</v>
      </c>
      <c r="AU208" s="223" t="s">
        <v>85</v>
      </c>
      <c r="AV208" s="14" t="s">
        <v>85</v>
      </c>
      <c r="AW208" s="14" t="s">
        <v>4</v>
      </c>
      <c r="AX208" s="14" t="s">
        <v>83</v>
      </c>
      <c r="AY208" s="223" t="s">
        <v>134</v>
      </c>
    </row>
    <row r="209" spans="1:65" s="2" customFormat="1" ht="16.55" customHeight="1" x14ac:dyDescent="0.2">
      <c r="A209" s="35"/>
      <c r="B209" s="36"/>
      <c r="C209" s="188" t="s">
        <v>369</v>
      </c>
      <c r="D209" s="188" t="s">
        <v>136</v>
      </c>
      <c r="E209" s="189" t="s">
        <v>429</v>
      </c>
      <c r="F209" s="190" t="s">
        <v>430</v>
      </c>
      <c r="G209" s="191" t="s">
        <v>230</v>
      </c>
      <c r="H209" s="192">
        <v>17.231000000000002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40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140</v>
      </c>
      <c r="AT209" s="200" t="s">
        <v>136</v>
      </c>
      <c r="AU209" s="200" t="s">
        <v>85</v>
      </c>
      <c r="AY209" s="18" t="s">
        <v>134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83</v>
      </c>
      <c r="BK209" s="201">
        <f>ROUND(I209*H209,2)</f>
        <v>0</v>
      </c>
      <c r="BL209" s="18" t="s">
        <v>140</v>
      </c>
      <c r="BM209" s="200" t="s">
        <v>1085</v>
      </c>
    </row>
    <row r="210" spans="1:65" s="2" customFormat="1" ht="33.049999999999997" customHeight="1" x14ac:dyDescent="0.2">
      <c r="A210" s="35"/>
      <c r="B210" s="36"/>
      <c r="C210" s="188" t="s">
        <v>373</v>
      </c>
      <c r="D210" s="188" t="s">
        <v>136</v>
      </c>
      <c r="E210" s="189" t="s">
        <v>433</v>
      </c>
      <c r="F210" s="190" t="s">
        <v>434</v>
      </c>
      <c r="G210" s="191" t="s">
        <v>230</v>
      </c>
      <c r="H210" s="192">
        <v>17.231000000000002</v>
      </c>
      <c r="I210" s="193"/>
      <c r="J210" s="194">
        <f>ROUND(I210*H210,2)</f>
        <v>0</v>
      </c>
      <c r="K210" s="195"/>
      <c r="L210" s="40"/>
      <c r="M210" s="196" t="s">
        <v>1</v>
      </c>
      <c r="N210" s="197" t="s">
        <v>40</v>
      </c>
      <c r="O210" s="72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140</v>
      </c>
      <c r="AT210" s="200" t="s">
        <v>136</v>
      </c>
      <c r="AU210" s="200" t="s">
        <v>85</v>
      </c>
      <c r="AY210" s="18" t="s">
        <v>134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8" t="s">
        <v>83</v>
      </c>
      <c r="BK210" s="201">
        <f>ROUND(I210*H210,2)</f>
        <v>0</v>
      </c>
      <c r="BL210" s="18" t="s">
        <v>140</v>
      </c>
      <c r="BM210" s="200" t="s">
        <v>1086</v>
      </c>
    </row>
    <row r="211" spans="1:65" s="12" customFormat="1" ht="26.05" customHeight="1" x14ac:dyDescent="0.25">
      <c r="B211" s="172"/>
      <c r="C211" s="173"/>
      <c r="D211" s="174" t="s">
        <v>74</v>
      </c>
      <c r="E211" s="175" t="s">
        <v>244</v>
      </c>
      <c r="F211" s="175" t="s">
        <v>436</v>
      </c>
      <c r="G211" s="173"/>
      <c r="H211" s="173"/>
      <c r="I211" s="176"/>
      <c r="J211" s="177">
        <f>BK211</f>
        <v>0</v>
      </c>
      <c r="K211" s="173"/>
      <c r="L211" s="178"/>
      <c r="M211" s="179"/>
      <c r="N211" s="180"/>
      <c r="O211" s="180"/>
      <c r="P211" s="181">
        <f>P212</f>
        <v>0</v>
      </c>
      <c r="Q211" s="180"/>
      <c r="R211" s="181">
        <f>R212</f>
        <v>9.9000000000000021E-4</v>
      </c>
      <c r="S211" s="180"/>
      <c r="T211" s="182">
        <f>T212</f>
        <v>0</v>
      </c>
      <c r="AR211" s="183" t="s">
        <v>148</v>
      </c>
      <c r="AT211" s="184" t="s">
        <v>74</v>
      </c>
      <c r="AU211" s="184" t="s">
        <v>75</v>
      </c>
      <c r="AY211" s="183" t="s">
        <v>134</v>
      </c>
      <c r="BK211" s="185">
        <f>BK212</f>
        <v>0</v>
      </c>
    </row>
    <row r="212" spans="1:65" s="12" customFormat="1" ht="22.75" customHeight="1" x14ac:dyDescent="0.2">
      <c r="B212" s="172"/>
      <c r="C212" s="173"/>
      <c r="D212" s="174" t="s">
        <v>74</v>
      </c>
      <c r="E212" s="186" t="s">
        <v>437</v>
      </c>
      <c r="F212" s="186" t="s">
        <v>438</v>
      </c>
      <c r="G212" s="173"/>
      <c r="H212" s="173"/>
      <c r="I212" s="176"/>
      <c r="J212" s="187">
        <f>BK212</f>
        <v>0</v>
      </c>
      <c r="K212" s="173"/>
      <c r="L212" s="178"/>
      <c r="M212" s="179"/>
      <c r="N212" s="180"/>
      <c r="O212" s="180"/>
      <c r="P212" s="181">
        <f>P213</f>
        <v>0</v>
      </c>
      <c r="Q212" s="180"/>
      <c r="R212" s="181">
        <f>R213</f>
        <v>9.9000000000000021E-4</v>
      </c>
      <c r="S212" s="180"/>
      <c r="T212" s="182">
        <f>T213</f>
        <v>0</v>
      </c>
      <c r="AR212" s="183" t="s">
        <v>148</v>
      </c>
      <c r="AT212" s="184" t="s">
        <v>74</v>
      </c>
      <c r="AU212" s="184" t="s">
        <v>83</v>
      </c>
      <c r="AY212" s="183" t="s">
        <v>134</v>
      </c>
      <c r="BK212" s="185">
        <f>BK213</f>
        <v>0</v>
      </c>
    </row>
    <row r="213" spans="1:65" s="2" customFormat="1" ht="21.8" customHeight="1" x14ac:dyDescent="0.2">
      <c r="A213" s="35"/>
      <c r="B213" s="36"/>
      <c r="C213" s="188" t="s">
        <v>377</v>
      </c>
      <c r="D213" s="188" t="s">
        <v>136</v>
      </c>
      <c r="E213" s="189" t="s">
        <v>440</v>
      </c>
      <c r="F213" s="190" t="s">
        <v>441</v>
      </c>
      <c r="G213" s="191" t="s">
        <v>442</v>
      </c>
      <c r="H213" s="192">
        <v>0.1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40</v>
      </c>
      <c r="O213" s="72"/>
      <c r="P213" s="198">
        <f>O213*H213</f>
        <v>0</v>
      </c>
      <c r="Q213" s="198">
        <v>9.9000000000000008E-3</v>
      </c>
      <c r="R213" s="198">
        <f>Q213*H213</f>
        <v>9.9000000000000021E-4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443</v>
      </c>
      <c r="AT213" s="200" t="s">
        <v>136</v>
      </c>
      <c r="AU213" s="200" t="s">
        <v>85</v>
      </c>
      <c r="AY213" s="18" t="s">
        <v>134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83</v>
      </c>
      <c r="BK213" s="201">
        <f>ROUND(I213*H213,2)</f>
        <v>0</v>
      </c>
      <c r="BL213" s="18" t="s">
        <v>443</v>
      </c>
      <c r="BM213" s="200" t="s">
        <v>1087</v>
      </c>
    </row>
    <row r="214" spans="1:65" s="12" customFormat="1" ht="26.05" customHeight="1" x14ac:dyDescent="0.25">
      <c r="B214" s="172"/>
      <c r="C214" s="173"/>
      <c r="D214" s="174" t="s">
        <v>74</v>
      </c>
      <c r="E214" s="175" t="s">
        <v>981</v>
      </c>
      <c r="F214" s="175" t="s">
        <v>982</v>
      </c>
      <c r="G214" s="173"/>
      <c r="H214" s="173"/>
      <c r="I214" s="176"/>
      <c r="J214" s="177">
        <f>BK214</f>
        <v>0</v>
      </c>
      <c r="K214" s="173"/>
      <c r="L214" s="178"/>
      <c r="M214" s="179"/>
      <c r="N214" s="180"/>
      <c r="O214" s="180"/>
      <c r="P214" s="181">
        <f>P215</f>
        <v>0</v>
      </c>
      <c r="Q214" s="180"/>
      <c r="R214" s="181">
        <f>R215</f>
        <v>0</v>
      </c>
      <c r="S214" s="180"/>
      <c r="T214" s="182">
        <f>T215</f>
        <v>0</v>
      </c>
      <c r="AR214" s="183" t="s">
        <v>140</v>
      </c>
      <c r="AT214" s="184" t="s">
        <v>74</v>
      </c>
      <c r="AU214" s="184" t="s">
        <v>75</v>
      </c>
      <c r="AY214" s="183" t="s">
        <v>134</v>
      </c>
      <c r="BK214" s="185">
        <f>BK215</f>
        <v>0</v>
      </c>
    </row>
    <row r="215" spans="1:65" s="2" customFormat="1" ht="21.8" customHeight="1" x14ac:dyDescent="0.2">
      <c r="A215" s="35"/>
      <c r="B215" s="36"/>
      <c r="C215" s="188" t="s">
        <v>381</v>
      </c>
      <c r="D215" s="188" t="s">
        <v>136</v>
      </c>
      <c r="E215" s="189" t="s">
        <v>1088</v>
      </c>
      <c r="F215" s="190" t="s">
        <v>1089</v>
      </c>
      <c r="G215" s="191" t="s">
        <v>158</v>
      </c>
      <c r="H215" s="192">
        <v>20</v>
      </c>
      <c r="I215" s="193"/>
      <c r="J215" s="194">
        <f>ROUND(I215*H215,2)</f>
        <v>0</v>
      </c>
      <c r="K215" s="195"/>
      <c r="L215" s="40"/>
      <c r="M215" s="257" t="s">
        <v>1</v>
      </c>
      <c r="N215" s="258" t="s">
        <v>40</v>
      </c>
      <c r="O215" s="259"/>
      <c r="P215" s="260">
        <f>O215*H215</f>
        <v>0</v>
      </c>
      <c r="Q215" s="260">
        <v>0</v>
      </c>
      <c r="R215" s="260">
        <f>Q215*H215</f>
        <v>0</v>
      </c>
      <c r="S215" s="260">
        <v>0</v>
      </c>
      <c r="T215" s="26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450</v>
      </c>
      <c r="AT215" s="200" t="s">
        <v>136</v>
      </c>
      <c r="AU215" s="200" t="s">
        <v>83</v>
      </c>
      <c r="AY215" s="18" t="s">
        <v>134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83</v>
      </c>
      <c r="BK215" s="201">
        <f>ROUND(I215*H215,2)</f>
        <v>0</v>
      </c>
      <c r="BL215" s="18" t="s">
        <v>450</v>
      </c>
      <c r="BM215" s="200" t="s">
        <v>1090</v>
      </c>
    </row>
    <row r="216" spans="1:65" s="2" customFormat="1" ht="6.9" customHeight="1" x14ac:dyDescent="0.2">
      <c r="A216" s="35"/>
      <c r="B216" s="55"/>
      <c r="C216" s="56"/>
      <c r="D216" s="56"/>
      <c r="E216" s="56"/>
      <c r="F216" s="56"/>
      <c r="G216" s="56"/>
      <c r="H216" s="56"/>
      <c r="I216" s="56"/>
      <c r="J216" s="56"/>
      <c r="K216" s="56"/>
      <c r="L216" s="40"/>
      <c r="M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</row>
  </sheetData>
  <sheetProtection algorithmName="SHA-512" hashValue="fCxGbclIhTXsOGK28BJ1tnfcWzGWfTMrsCKtA0UBPPcg3sxmXyoifnX5NeA2ayuD4ODGVCHRaE50MAHMCbXmXA==" saltValue="gASeua1FufzTmmH4QmUwlX4YYpIhdufZHQejoxlB27hHX5B/7dtMsrEREHC5qMSPIS5x9YOggjfdDSR03jfnuA==" spinCount="100000" sheet="1" objects="1" scenarios="1" formatColumns="0" formatRows="0" autoFilter="0"/>
  <autoFilter ref="C126:K215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Krycí list</vt:lpstr>
      <vt:lpstr>Rekapitulace stavby</vt:lpstr>
      <vt:lpstr>01 - SO 01 Kanalizace gra...</vt:lpstr>
      <vt:lpstr>02 - SO 02 Kanalizace tla...</vt:lpstr>
      <vt:lpstr>03_1 - SO 03.1 Čerpací st...</vt:lpstr>
      <vt:lpstr>03_2 - SO 03.2 Čerpací st...</vt:lpstr>
      <vt:lpstr>04 - SO 04 Kanalizační př...</vt:lpstr>
      <vt:lpstr>'01 - SO 01 Kanalizace gra...'!Názvy_tisku</vt:lpstr>
      <vt:lpstr>'02 - SO 02 Kanalizace tla...'!Názvy_tisku</vt:lpstr>
      <vt:lpstr>'03_1 - SO 03.1 Čerpací st...'!Názvy_tisku</vt:lpstr>
      <vt:lpstr>'03_2 - SO 03.2 Čerpací st...'!Názvy_tisku</vt:lpstr>
      <vt:lpstr>'04 - SO 04 Kanalizační př...'!Názvy_tisku</vt:lpstr>
      <vt:lpstr>'Rekapitulace stavby'!Názvy_tisku</vt:lpstr>
      <vt:lpstr>'01 - SO 01 Kanalizace gra...'!Oblast_tisku</vt:lpstr>
      <vt:lpstr>'02 - SO 02 Kanalizace tla...'!Oblast_tisku</vt:lpstr>
      <vt:lpstr>'03_1 - SO 03.1 Čerpací st...'!Oblast_tisku</vt:lpstr>
      <vt:lpstr>'03_2 - SO 03.2 Čerpací st...'!Oblast_tisku</vt:lpstr>
      <vt:lpstr>'04 - SO 04 Kanalizační př...'!Oblast_tisku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RECHTIK-01\jrech</dc:creator>
  <cp:lastModifiedBy>Kolařík Zdeněk</cp:lastModifiedBy>
  <cp:lastPrinted>2021-03-15T11:09:28Z</cp:lastPrinted>
  <dcterms:created xsi:type="dcterms:W3CDTF">2021-03-12T14:13:47Z</dcterms:created>
  <dcterms:modified xsi:type="dcterms:W3CDTF">2021-12-20T07:58:38Z</dcterms:modified>
</cp:coreProperties>
</file>